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comments8.xml" ContentType="application/vnd.openxmlformats-officedocument.spreadsheetml.comments+xml"/>
  <Override PartName="/xl/threadedComments/threadedComment8.xml" ContentType="application/vnd.ms-excel.threadedcomments+xml"/>
  <Override PartName="/xl/comments9.xml" ContentType="application/vnd.openxmlformats-officedocument.spreadsheetml.comments+xml"/>
  <Override PartName="/xl/threadedComments/threadedComment9.xml" ContentType="application/vnd.ms-excel.threadedcomments+xml"/>
  <Override PartName="/xl/comments10.xml" ContentType="application/vnd.openxmlformats-officedocument.spreadsheetml.comments+xml"/>
  <Override PartName="/xl/threadedComments/threadedComment10.xml" ContentType="application/vnd.ms-excel.threadedcomments+xml"/>
  <Override PartName="/xl/comments11.xml" ContentType="application/vnd.openxmlformats-officedocument.spreadsheetml.comments+xml"/>
  <Override PartName="/xl/threadedComments/threadedComment11.xml" ContentType="application/vnd.ms-excel.threadedcomments+xml"/>
  <Override PartName="/xl/comments12.xml" ContentType="application/vnd.openxmlformats-officedocument.spreadsheetml.comments+xml"/>
  <Override PartName="/xl/threadedComments/threadedComment1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vdi_users\UsersProfiles\andpar\Documents\100 Projekty\!060 eUFG\Raport z wymiarowania systemu informatycznego\"/>
    </mc:Choice>
  </mc:AlternateContent>
  <xr:revisionPtr revIDLastSave="0" documentId="13_ncr:1_{75C011CA-36E0-4AC7-A289-FA9A53FD24BB}" xr6:coauthVersionLast="47" xr6:coauthVersionMax="47" xr10:uidLastSave="{00000000-0000-0000-0000-000000000000}"/>
  <bookViews>
    <workbookView xWindow="-120" yWindow="-120" windowWidth="29040" windowHeight="15840" tabRatio="799" activeTab="2" xr2:uid="{666CC39F-C9F0-42C0-A3B9-AAB22B530E3D}"/>
  </bookViews>
  <sheets>
    <sheet name="Config" sheetId="7" r:id="rId1"/>
    <sheet name="Template" sheetId="4" r:id="rId2"/>
    <sheet name="Podsumowanie" sheetId="8" r:id="rId3"/>
    <sheet name="VAF" sheetId="25" r:id="rId4"/>
    <sheet name="Mapowanie Wymagań funkcjonalnyc" sheetId="1" r:id="rId5"/>
    <sheet name="Funkcje danych ILF EIF " sheetId="2" r:id="rId6"/>
    <sheet name="WMP" sheetId="31" r:id="rId7"/>
    <sheet name="WAPI" sheetId="39" r:id="rId8"/>
    <sheet name="WMSO" sheetId="21" r:id="rId9"/>
    <sheet name="WSTAT" sheetId="12" r:id="rId10"/>
    <sheet name="WWAS" sheetId="35" r:id="rId11"/>
    <sheet name="WMZL" sheetId="33" r:id="rId12"/>
    <sheet name="WINF" sheetId="18" r:id="rId13"/>
    <sheet name="WWPP" sheetId="36" r:id="rId14"/>
    <sheet name="WMOB" sheetId="34" r:id="rId15"/>
    <sheet name="WMSP" sheetId="14" r:id="rId16"/>
    <sheet name="WMUD" sheetId="27" r:id="rId17"/>
    <sheet name="WMZOI" sheetId="29" r:id="rId18"/>
    <sheet name="WMKF" sheetId="26" r:id="rId19"/>
    <sheet name="WMKZU" sheetId="28" r:id="rId20"/>
    <sheet name="WWER" sheetId="17" r:id="rId21"/>
    <sheet name="WWOC" sheetId="5" r:id="rId22"/>
    <sheet name="WREP" sheetId="13" r:id="rId23"/>
    <sheet name="WMZR" sheetId="16" r:id="rId24"/>
    <sheet name="WMOK" sheetId="20" r:id="rId25"/>
    <sheet name="WPLIK" sheetId="6" r:id="rId26"/>
    <sheet name="WDEL" sheetId="11" r:id="rId27"/>
    <sheet name="WMWN" sheetId="23" r:id="rId28"/>
    <sheet name="WMOS" sheetId="24" r:id="rId29"/>
    <sheet name="WWYS" sheetId="22" r:id="rId30"/>
    <sheet name="WCMS" sheetId="37" r:id="rId31"/>
  </sheets>
  <definedNames>
    <definedName name="_xlnm._FilterDatabase" localSheetId="4" hidden="1">'Mapowanie Wymagań funkcjonalnyc'!$A$1:$C$333</definedName>
    <definedName name="_ftn1" localSheetId="3">VAF!$B$14</definedName>
    <definedName name="_ftn10" localSheetId="3">VAF!$C$29</definedName>
    <definedName name="_ftn11" localSheetId="3">VAF!$C$30</definedName>
    <definedName name="_ftn12" localSheetId="3">VAF!$C$31</definedName>
    <definedName name="_ftn13" localSheetId="3">VAF!$C$32</definedName>
    <definedName name="_ftn14" localSheetId="3">VAF!$C$33</definedName>
    <definedName name="_ftn2" localSheetId="3">VAF!$B$15</definedName>
    <definedName name="_ftn3" localSheetId="3">VAF!$B$16</definedName>
    <definedName name="_ftn4" localSheetId="3">VAF!$B$17</definedName>
    <definedName name="_ftn5" localSheetId="3">VAF!$B$18</definedName>
    <definedName name="_ftn6" localSheetId="3">VAF!$B$19</definedName>
    <definedName name="_ftn7" localSheetId="3">VAF!$B$20</definedName>
    <definedName name="_ftn8" localSheetId="3">VAF!$B$21</definedName>
    <definedName name="_ftn9" localSheetId="3">VAF!$B$22</definedName>
    <definedName name="_ftnref1" localSheetId="3">VAF!$C$3</definedName>
    <definedName name="_ftnref10" localSheetId="3">VAF!$D$12</definedName>
    <definedName name="_ftnref11" localSheetId="3">VAF!$D$13</definedName>
    <definedName name="_ftnref12" localSheetId="3">VAF!$D$14</definedName>
    <definedName name="_ftnref13" localSheetId="3">VAF!$D$15</definedName>
    <definedName name="_ftnref14" localSheetId="3">VAF!$D$16</definedName>
    <definedName name="_ftnref2" localSheetId="3">VAF!$C$4</definedName>
    <definedName name="_ftnref3" localSheetId="3">VAF!$C$5</definedName>
    <definedName name="_ftnref4" localSheetId="3">VAF!$C$6</definedName>
    <definedName name="_ftnref5" localSheetId="3">VAF!$C$7</definedName>
    <definedName name="_ftnref6" localSheetId="3">VAF!$C$8</definedName>
    <definedName name="_ftnref7" localSheetId="3">VAF!$C$9</definedName>
    <definedName name="_ftnref8" localSheetId="3">VAF!$C$10</definedName>
    <definedName name="_ftnref9" localSheetId="3">VAF!$C$11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8" l="1"/>
  <c r="C1" i="11"/>
  <c r="B2" i="8" s="1"/>
  <c r="C2" i="11"/>
  <c r="B5" i="8" s="1"/>
  <c r="C3" i="11"/>
  <c r="B6" i="8" s="1"/>
  <c r="C4" i="11"/>
  <c r="B7" i="8" s="1"/>
  <c r="C5" i="11"/>
  <c r="C3" i="2"/>
  <c r="B3" i="8"/>
  <c r="G74" i="14"/>
  <c r="G73" i="14"/>
  <c r="F14" i="2"/>
  <c r="F15" i="2"/>
  <c r="F16" i="2"/>
  <c r="C2" i="37"/>
  <c r="C5" i="12"/>
  <c r="C4" i="12"/>
  <c r="C3" i="12"/>
  <c r="C1" i="12"/>
  <c r="C1" i="39"/>
  <c r="C5" i="31"/>
  <c r="C2" i="31"/>
  <c r="C1" i="31"/>
  <c r="C90" i="1"/>
  <c r="C284" i="1"/>
  <c r="C329" i="1"/>
  <c r="C332" i="1"/>
  <c r="C5" i="23"/>
  <c r="C5" i="6"/>
  <c r="C5" i="20"/>
  <c r="C5" i="16"/>
  <c r="C5" i="13"/>
  <c r="C5" i="5"/>
  <c r="C5" i="17"/>
  <c r="C5" i="28"/>
  <c r="C5" i="26"/>
  <c r="C5" i="29"/>
  <c r="C5" i="27"/>
  <c r="C5" i="14"/>
  <c r="C5" i="34"/>
  <c r="C5" i="36"/>
  <c r="C5" i="18"/>
  <c r="C5" i="33"/>
  <c r="C5" i="35"/>
  <c r="C2" i="12"/>
  <c r="C5" i="21"/>
  <c r="C5" i="39"/>
  <c r="C314" i="1"/>
  <c r="C315" i="1"/>
  <c r="C317" i="1"/>
  <c r="C316" i="1"/>
  <c r="G19" i="11"/>
  <c r="G18" i="11"/>
  <c r="C295" i="1"/>
  <c r="C5" i="37"/>
  <c r="G10" i="5"/>
  <c r="G8" i="5"/>
  <c r="G29" i="27"/>
  <c r="F29" i="27"/>
  <c r="G8" i="6"/>
  <c r="G7" i="6"/>
  <c r="F169" i="2"/>
  <c r="F168" i="2"/>
  <c r="G44" i="20"/>
  <c r="G30" i="24"/>
  <c r="G29" i="24"/>
  <c r="G19" i="16"/>
  <c r="G7" i="16"/>
  <c r="G8" i="17"/>
  <c r="G8" i="13"/>
  <c r="G7" i="17"/>
  <c r="F167" i="2"/>
  <c r="A23" i="28"/>
  <c r="A24" i="28" s="1"/>
  <c r="A25" i="28" s="1"/>
  <c r="A26" i="28" s="1"/>
  <c r="A27" i="28" s="1"/>
  <c r="A28" i="28" s="1"/>
  <c r="A29" i="28" s="1"/>
  <c r="A30" i="28" s="1"/>
  <c r="A31" i="28" s="1"/>
  <c r="A32" i="28" s="1"/>
  <c r="A11" i="28"/>
  <c r="A12" i="28"/>
  <c r="A13" i="28" s="1"/>
  <c r="A14" i="28" s="1"/>
  <c r="A15" i="28" s="1"/>
  <c r="A16" i="28" s="1"/>
  <c r="A17" i="28" s="1"/>
  <c r="A18" i="28" s="1"/>
  <c r="A19" i="28" s="1"/>
  <c r="A20" i="28" s="1"/>
  <c r="A21" i="28" s="1"/>
  <c r="A22" i="28" s="1"/>
  <c r="A24" i="26"/>
  <c r="A25" i="26"/>
  <c r="A26" i="26" s="1"/>
  <c r="A27" i="26" s="1"/>
  <c r="A28" i="26" s="1"/>
  <c r="A29" i="26" s="1"/>
  <c r="A30" i="26" s="1"/>
  <c r="A31" i="26" s="1"/>
  <c r="A32" i="26" s="1"/>
  <c r="A33" i="26" s="1"/>
  <c r="A34" i="26" s="1"/>
  <c r="A35" i="26" s="1"/>
  <c r="A36" i="26" s="1"/>
  <c r="A37" i="26" s="1"/>
  <c r="A38" i="26" s="1"/>
  <c r="A11" i="26"/>
  <c r="A12" i="26"/>
  <c r="A13" i="26"/>
  <c r="A14" i="26" s="1"/>
  <c r="A15" i="26" s="1"/>
  <c r="A16" i="26" s="1"/>
  <c r="A17" i="26" s="1"/>
  <c r="A18" i="26" s="1"/>
  <c r="A19" i="26" s="1"/>
  <c r="A20" i="26" s="1"/>
  <c r="A21" i="26" s="1"/>
  <c r="A22" i="26" s="1"/>
  <c r="A23" i="26" s="1"/>
  <c r="A12" i="29"/>
  <c r="A13" i="29"/>
  <c r="A14" i="29" s="1"/>
  <c r="A15" i="29" s="1"/>
  <c r="A16" i="29" s="1"/>
  <c r="A17" i="29" s="1"/>
  <c r="A18" i="29" s="1"/>
  <c r="A19" i="29" s="1"/>
  <c r="A20" i="29" s="1"/>
  <c r="A21" i="29" s="1"/>
  <c r="A22" i="29" s="1"/>
  <c r="A23" i="29" s="1"/>
  <c r="A24" i="29" s="1"/>
  <c r="A25" i="29" s="1"/>
  <c r="A26" i="29" s="1"/>
  <c r="A27" i="29" s="1"/>
  <c r="A28" i="29" s="1"/>
  <c r="A29" i="29" s="1"/>
  <c r="G46" i="20"/>
  <c r="A11" i="29"/>
  <c r="A46" i="20"/>
  <c r="F46" i="20"/>
  <c r="G28" i="27"/>
  <c r="F18" i="5"/>
  <c r="G18" i="5"/>
  <c r="A10" i="14"/>
  <c r="A11" i="14" s="1"/>
  <c r="A12" i="14" s="1"/>
  <c r="A13" i="14" s="1"/>
  <c r="A14" i="14" s="1"/>
  <c r="A15" i="14" s="1"/>
  <c r="A16" i="14" s="1"/>
  <c r="A17" i="14" s="1"/>
  <c r="A18" i="14" s="1"/>
  <c r="A19" i="14" s="1"/>
  <c r="A20" i="14" s="1"/>
  <c r="A21" i="14" s="1"/>
  <c r="A22" i="14" s="1"/>
  <c r="A23" i="14" s="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89" i="14" s="1"/>
  <c r="A90" i="14" s="1"/>
  <c r="A91" i="14" s="1"/>
  <c r="F8" i="17"/>
  <c r="A8" i="14"/>
  <c r="A9" i="14" s="1"/>
  <c r="A11" i="34"/>
  <c r="A8" i="34"/>
  <c r="A9" i="34"/>
  <c r="A10" i="34"/>
  <c r="A11" i="36"/>
  <c r="A12" i="36"/>
  <c r="A13" i="36"/>
  <c r="A14" i="36"/>
  <c r="A8" i="36"/>
  <c r="A9" i="36"/>
  <c r="A10" i="36" s="1"/>
  <c r="G10" i="18"/>
  <c r="F28" i="27"/>
  <c r="F10" i="18"/>
  <c r="F10" i="33"/>
  <c r="G10" i="33"/>
  <c r="A8" i="35"/>
  <c r="A9" i="35" s="1"/>
  <c r="A10" i="35" s="1"/>
  <c r="A11" i="35" s="1"/>
  <c r="A12" i="35" s="1"/>
  <c r="A13" i="35" s="1"/>
  <c r="A14" i="35" s="1"/>
  <c r="A15" i="35" s="1"/>
  <c r="A16" i="35" s="1"/>
  <c r="A9" i="12"/>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8" i="12"/>
  <c r="G9" i="31"/>
  <c r="F35" i="2"/>
  <c r="F36" i="2"/>
  <c r="C263" i="1"/>
  <c r="C142" i="1"/>
  <c r="C141" i="1"/>
  <c r="C140" i="1"/>
  <c r="C139" i="1"/>
  <c r="C84" i="1"/>
  <c r="C79" i="1"/>
  <c r="C67" i="1"/>
  <c r="C66" i="1"/>
  <c r="C64" i="1"/>
  <c r="C62" i="1"/>
  <c r="C61" i="1"/>
  <c r="C60" i="1"/>
  <c r="C59" i="1"/>
  <c r="C58" i="1"/>
  <c r="C57" i="1"/>
  <c r="G9" i="18"/>
  <c r="F156" i="2"/>
  <c r="F157" i="2"/>
  <c r="F158" i="2"/>
  <c r="C265" i="1"/>
  <c r="C264" i="1"/>
  <c r="C255" i="1"/>
  <c r="G7" i="12"/>
  <c r="F52" i="2"/>
  <c r="F53" i="2"/>
  <c r="F54" i="2"/>
  <c r="F7" i="12"/>
  <c r="C313" i="1"/>
  <c r="C319" i="1"/>
  <c r="C318" i="1"/>
  <c r="C311" i="1"/>
  <c r="C299" i="1"/>
  <c r="C300" i="1"/>
  <c r="C262" i="1"/>
  <c r="C261" i="1"/>
  <c r="C260" i="1"/>
  <c r="C259" i="1"/>
  <c r="C258" i="1"/>
  <c r="C257" i="1"/>
  <c r="C256" i="1"/>
  <c r="C254" i="1"/>
  <c r="C253" i="1"/>
  <c r="C252" i="1"/>
  <c r="C251" i="1"/>
  <c r="C239" i="1"/>
  <c r="C238" i="1"/>
  <c r="C237" i="1"/>
  <c r="C236" i="1"/>
  <c r="C235" i="1"/>
  <c r="C234" i="1"/>
  <c r="C233" i="1"/>
  <c r="C232" i="1"/>
  <c r="F159" i="2"/>
  <c r="F160" i="2"/>
  <c r="F161" i="2"/>
  <c r="F162" i="2"/>
  <c r="F163" i="2"/>
  <c r="F164" i="2"/>
  <c r="F165" i="2"/>
  <c r="F166" i="2"/>
  <c r="C231" i="1"/>
  <c r="C223" i="1"/>
  <c r="C222" i="1"/>
  <c r="C221" i="1"/>
  <c r="C220" i="1"/>
  <c r="C219" i="1"/>
  <c r="C218" i="1"/>
  <c r="C217" i="1"/>
  <c r="C216" i="1"/>
  <c r="C215" i="1"/>
  <c r="C214" i="1"/>
  <c r="C213" i="1"/>
  <c r="C281" i="1"/>
  <c r="C277" i="1"/>
  <c r="F14" i="37"/>
  <c r="F15" i="37"/>
  <c r="F16" i="37"/>
  <c r="F17" i="37"/>
  <c r="F18" i="37"/>
  <c r="F19" i="37"/>
  <c r="F20" i="37"/>
  <c r="F21" i="37"/>
  <c r="F22" i="37"/>
  <c r="F23" i="37"/>
  <c r="F24" i="37"/>
  <c r="F25" i="37"/>
  <c r="F26" i="37"/>
  <c r="F27" i="37"/>
  <c r="F28" i="37"/>
  <c r="F29" i="37"/>
  <c r="F30" i="37"/>
  <c r="F31" i="37"/>
  <c r="F32" i="37"/>
  <c r="F33" i="37"/>
  <c r="F34" i="37"/>
  <c r="F35" i="37"/>
  <c r="F36" i="37"/>
  <c r="F37" i="37"/>
  <c r="F38" i="37"/>
  <c r="F39" i="37"/>
  <c r="F40" i="37"/>
  <c r="F41" i="37"/>
  <c r="F42" i="37"/>
  <c r="F43" i="37"/>
  <c r="F44" i="37"/>
  <c r="F45" i="37"/>
  <c r="F46" i="37"/>
  <c r="F47" i="37"/>
  <c r="F48" i="37"/>
  <c r="F49" i="37"/>
  <c r="F50" i="37"/>
  <c r="F51" i="37"/>
  <c r="F52" i="37"/>
  <c r="F53" i="37"/>
  <c r="F54" i="37"/>
  <c r="F55" i="37"/>
  <c r="F56" i="37"/>
  <c r="F57" i="37"/>
  <c r="F58" i="37"/>
  <c r="F59" i="37"/>
  <c r="C280" i="1"/>
  <c r="C279" i="1"/>
  <c r="C278" i="1"/>
  <c r="C212" i="1"/>
  <c r="C204" i="1"/>
  <c r="A8" i="37"/>
  <c r="A9" i="37" s="1"/>
  <c r="A10" i="37" s="1"/>
  <c r="A11" i="37" s="1"/>
  <c r="A12" i="37" s="1"/>
  <c r="A13" i="37" s="1"/>
  <c r="A14" i="37" s="1"/>
  <c r="A15" i="37" s="1"/>
  <c r="A16" i="37" s="1"/>
  <c r="A17" i="37" s="1"/>
  <c r="A18" i="37" s="1"/>
  <c r="A19" i="37" s="1"/>
  <c r="A20" i="37" s="1"/>
  <c r="A21" i="37" s="1"/>
  <c r="A22" i="37" s="1"/>
  <c r="A23" i="37" s="1"/>
  <c r="A24" i="37" s="1"/>
  <c r="A25" i="37" s="1"/>
  <c r="A26" i="37" s="1"/>
  <c r="A27" i="37" s="1"/>
  <c r="A28" i="37" s="1"/>
  <c r="A29" i="37" s="1"/>
  <c r="A30" i="37" s="1"/>
  <c r="A31" i="37" s="1"/>
  <c r="A32" i="37" s="1"/>
  <c r="A33" i="37" s="1"/>
  <c r="A34" i="37" s="1"/>
  <c r="A35" i="37" s="1"/>
  <c r="A36" i="37" s="1"/>
  <c r="A37" i="37" s="1"/>
  <c r="A38" i="37" s="1"/>
  <c r="A39" i="37" s="1"/>
  <c r="A40" i="37" s="1"/>
  <c r="A41" i="37" s="1"/>
  <c r="A42" i="37" s="1"/>
  <c r="A43" i="37" s="1"/>
  <c r="A44" i="37" s="1"/>
  <c r="A45" i="37" s="1"/>
  <c r="A46" i="37" s="1"/>
  <c r="A47" i="37" s="1"/>
  <c r="A48" i="37" s="1"/>
  <c r="A49" i="37" s="1"/>
  <c r="A50" i="37" s="1"/>
  <c r="A51" i="37" s="1"/>
  <c r="A52" i="37" s="1"/>
  <c r="A53" i="37" s="1"/>
  <c r="A54" i="37" s="1"/>
  <c r="A55" i="37" s="1"/>
  <c r="A56" i="37" s="1"/>
  <c r="A57" i="37" s="1"/>
  <c r="A58" i="37" s="1"/>
  <c r="A59" i="37" s="1"/>
  <c r="C203" i="1"/>
  <c r="C196" i="1"/>
  <c r="C195" i="1"/>
  <c r="C4" i="37"/>
  <c r="G9" i="33"/>
  <c r="C188" i="1"/>
  <c r="G8" i="33"/>
  <c r="C130" i="1"/>
  <c r="C129" i="1"/>
  <c r="C128" i="1"/>
  <c r="C127" i="1"/>
  <c r="C126" i="1"/>
  <c r="C125" i="1"/>
  <c r="C124" i="1"/>
  <c r="C123" i="1"/>
  <c r="C122" i="1"/>
  <c r="C121" i="1"/>
  <c r="G75" i="14"/>
  <c r="F73" i="14"/>
  <c r="F74" i="14"/>
  <c r="E73" i="14"/>
  <c r="E74" i="14"/>
  <c r="C120" i="1"/>
  <c r="C119" i="1"/>
  <c r="C118" i="1"/>
  <c r="C117" i="1"/>
  <c r="C116" i="1"/>
  <c r="C115" i="1"/>
  <c r="C114" i="1"/>
  <c r="C113" i="1"/>
  <c r="C112" i="1"/>
  <c r="C111" i="1"/>
  <c r="C110" i="1"/>
  <c r="C109" i="1"/>
  <c r="C108" i="1"/>
  <c r="C107" i="1"/>
  <c r="C106" i="1"/>
  <c r="C105" i="1"/>
  <c r="C104" i="1"/>
  <c r="C103" i="1"/>
  <c r="C102" i="1"/>
  <c r="C250" i="1"/>
  <c r="C56" i="1"/>
  <c r="C55" i="1"/>
  <c r="C54" i="1"/>
  <c r="C53" i="1"/>
  <c r="C52" i="1"/>
  <c r="C51" i="1"/>
  <c r="C50" i="1"/>
  <c r="C49" i="1"/>
  <c r="F8" i="2"/>
  <c r="E6" i="2"/>
  <c r="F6" i="2" s="1"/>
  <c r="C143" i="1"/>
  <c r="G9" i="39"/>
  <c r="C333" i="1"/>
  <c r="C331" i="1"/>
  <c r="C330" i="1"/>
  <c r="C328" i="1"/>
  <c r="G8" i="39"/>
  <c r="E8" i="39"/>
  <c r="F8" i="39" s="1"/>
  <c r="E7" i="39"/>
  <c r="F7" i="39" s="1"/>
  <c r="G7" i="39"/>
  <c r="F25" i="39"/>
  <c r="F24" i="39"/>
  <c r="F23" i="39"/>
  <c r="F22" i="39"/>
  <c r="F21" i="39"/>
  <c r="F20" i="39"/>
  <c r="F19" i="39"/>
  <c r="F18" i="39"/>
  <c r="F17" i="39"/>
  <c r="F16" i="39"/>
  <c r="F15" i="39"/>
  <c r="F14" i="39"/>
  <c r="F13" i="39"/>
  <c r="F12" i="39"/>
  <c r="F11" i="39"/>
  <c r="F10" i="39"/>
  <c r="F9" i="39"/>
  <c r="A9" i="39"/>
  <c r="A10" i="39" s="1"/>
  <c r="A11" i="39" s="1"/>
  <c r="A12" i="39" s="1"/>
  <c r="A13" i="39" s="1"/>
  <c r="A14" i="39" s="1"/>
  <c r="A15" i="39" s="1"/>
  <c r="A16" i="39" s="1"/>
  <c r="A17" i="39" s="1"/>
  <c r="A18" i="39" s="1"/>
  <c r="A19" i="39" s="1"/>
  <c r="A20" i="39" s="1"/>
  <c r="A21" i="39" s="1"/>
  <c r="A22" i="39" s="1"/>
  <c r="A23" i="39" s="1"/>
  <c r="A24" i="39" s="1"/>
  <c r="A25" i="39" s="1"/>
  <c r="A8" i="39"/>
  <c r="C3" i="39"/>
  <c r="E5" i="2"/>
  <c r="F5" i="2" s="1"/>
  <c r="C302" i="1"/>
  <c r="C301" i="1"/>
  <c r="C303" i="1"/>
  <c r="C298" i="1"/>
  <c r="C290" i="1"/>
  <c r="C296" i="1"/>
  <c r="A45" i="20"/>
  <c r="F45" i="20"/>
  <c r="C294" i="1"/>
  <c r="C293" i="1"/>
  <c r="C292" i="1"/>
  <c r="C291" i="1"/>
  <c r="C289" i="1"/>
  <c r="C288" i="1"/>
  <c r="C287" i="1"/>
  <c r="C286" i="1"/>
  <c r="C285" i="1"/>
  <c r="C283" i="1"/>
  <c r="C282" i="1"/>
  <c r="C230" i="1"/>
  <c r="C229" i="1"/>
  <c r="C228" i="1"/>
  <c r="C227" i="1"/>
  <c r="C226" i="1"/>
  <c r="C225" i="1"/>
  <c r="C224" i="1"/>
  <c r="C194" i="1"/>
  <c r="C193" i="1"/>
  <c r="C192" i="1"/>
  <c r="C191" i="1"/>
  <c r="C190" i="1"/>
  <c r="C189" i="1"/>
  <c r="C135" i="1"/>
  <c r="C134" i="1"/>
  <c r="C133" i="1"/>
  <c r="C132" i="1"/>
  <c r="C131" i="1"/>
  <c r="C91" i="1"/>
  <c r="C89" i="1"/>
  <c r="C88" i="1"/>
  <c r="C87" i="1"/>
  <c r="C78" i="1"/>
  <c r="C77" i="1"/>
  <c r="C76" i="1"/>
  <c r="C63" i="1"/>
  <c r="C75" i="1"/>
  <c r="G17" i="5"/>
  <c r="C74" i="1"/>
  <c r="C73" i="1"/>
  <c r="C72" i="1"/>
  <c r="C71" i="1"/>
  <c r="C70" i="1"/>
  <c r="C69" i="1"/>
  <c r="C68" i="1"/>
  <c r="G8" i="18"/>
  <c r="F8" i="18"/>
  <c r="F9" i="18"/>
  <c r="F7" i="18"/>
  <c r="G7" i="18"/>
  <c r="A43" i="20"/>
  <c r="A44" i="20"/>
  <c r="G43" i="20"/>
  <c r="F44" i="20"/>
  <c r="G42" i="20"/>
  <c r="G41" i="20"/>
  <c r="G40" i="20"/>
  <c r="F41" i="20"/>
  <c r="F42" i="20"/>
  <c r="F43" i="20"/>
  <c r="G39" i="20"/>
  <c r="G15" i="20"/>
  <c r="F15" i="20"/>
  <c r="G38" i="20"/>
  <c r="G37" i="20"/>
  <c r="G36" i="20"/>
  <c r="F35" i="20"/>
  <c r="F36" i="20"/>
  <c r="F37" i="20"/>
  <c r="F38" i="20"/>
  <c r="F39" i="20"/>
  <c r="F40" i="20"/>
  <c r="G35" i="20"/>
  <c r="G34" i="20"/>
  <c r="G33" i="20"/>
  <c r="G31" i="20"/>
  <c r="G32" i="20"/>
  <c r="G30" i="20"/>
  <c r="G28" i="20"/>
  <c r="G27" i="20"/>
  <c r="G29" i="20"/>
  <c r="G26" i="20"/>
  <c r="G25" i="20"/>
  <c r="G24" i="20"/>
  <c r="G22" i="20"/>
  <c r="G23" i="20"/>
  <c r="G21" i="20"/>
  <c r="G20" i="20"/>
  <c r="G19" i="20"/>
  <c r="G18" i="20"/>
  <c r="G17" i="20"/>
  <c r="G16" i="20"/>
  <c r="G14" i="20"/>
  <c r="G13" i="20"/>
  <c r="G12" i="20"/>
  <c r="G11" i="20"/>
  <c r="G10" i="20"/>
  <c r="F23" i="20"/>
  <c r="F24" i="20"/>
  <c r="F25" i="20"/>
  <c r="F26" i="20"/>
  <c r="F27" i="20"/>
  <c r="F28" i="20"/>
  <c r="F29" i="20"/>
  <c r="F30" i="20"/>
  <c r="F31" i="20"/>
  <c r="F32" i="20"/>
  <c r="F33" i="20"/>
  <c r="F34" i="20"/>
  <c r="F8" i="20"/>
  <c r="F9" i="20"/>
  <c r="F10" i="20"/>
  <c r="F11" i="20"/>
  <c r="F12" i="20"/>
  <c r="F13" i="20"/>
  <c r="F14" i="20"/>
  <c r="F16" i="20"/>
  <c r="F17" i="20"/>
  <c r="F18" i="20"/>
  <c r="F19" i="20"/>
  <c r="F20" i="20"/>
  <c r="F21" i="20"/>
  <c r="F22" i="20"/>
  <c r="F7" i="20"/>
  <c r="G9" i="20"/>
  <c r="G8" i="20"/>
  <c r="G7" i="20"/>
  <c r="F153" i="2"/>
  <c r="F154" i="2"/>
  <c r="F155" i="2"/>
  <c r="G33" i="24"/>
  <c r="G13" i="23"/>
  <c r="G17" i="11"/>
  <c r="G10" i="13"/>
  <c r="G16" i="5"/>
  <c r="E17" i="16"/>
  <c r="E12" i="16"/>
  <c r="G7" i="31"/>
  <c r="F7" i="37"/>
  <c r="F8" i="37"/>
  <c r="F9" i="37"/>
  <c r="F10" i="37"/>
  <c r="F11" i="37"/>
  <c r="F12" i="37"/>
  <c r="F13" i="37"/>
  <c r="E10" i="16"/>
  <c r="C322" i="1"/>
  <c r="C242" i="1"/>
  <c r="F26" i="16"/>
  <c r="F27" i="16"/>
  <c r="F28" i="16"/>
  <c r="F29" i="16"/>
  <c r="F30" i="16"/>
  <c r="F7" i="16"/>
  <c r="F9" i="16"/>
  <c r="F10" i="16"/>
  <c r="F11" i="16"/>
  <c r="F12" i="16"/>
  <c r="F13" i="16"/>
  <c r="F14" i="16"/>
  <c r="F15" i="16"/>
  <c r="F16" i="16"/>
  <c r="F17" i="16"/>
  <c r="F18" i="16"/>
  <c r="F19" i="16"/>
  <c r="F20" i="16"/>
  <c r="F21" i="16"/>
  <c r="F22" i="16"/>
  <c r="F23" i="16"/>
  <c r="F24" i="16"/>
  <c r="F25" i="16"/>
  <c r="C197" i="1"/>
  <c r="C198" i="1"/>
  <c r="G29" i="16"/>
  <c r="G28" i="16"/>
  <c r="G24" i="16"/>
  <c r="G23" i="16"/>
  <c r="G22" i="16"/>
  <c r="G21" i="16"/>
  <c r="G20" i="16"/>
  <c r="C199" i="1"/>
  <c r="G18" i="16"/>
  <c r="G17" i="16"/>
  <c r="G16" i="16"/>
  <c r="G12" i="16"/>
  <c r="G11" i="16"/>
  <c r="G10" i="16"/>
  <c r="G9" i="16"/>
  <c r="G8" i="16"/>
  <c r="G27" i="16"/>
  <c r="G26" i="16"/>
  <c r="G25" i="16"/>
  <c r="G15" i="16"/>
  <c r="G14" i="16"/>
  <c r="G13" i="16"/>
  <c r="C304" i="1"/>
  <c r="C305" i="1"/>
  <c r="E8" i="16"/>
  <c r="F8" i="16" s="1"/>
  <c r="C308" i="1"/>
  <c r="C309" i="1"/>
  <c r="C310" i="1"/>
  <c r="G15" i="5"/>
  <c r="G13" i="5"/>
  <c r="G12" i="5"/>
  <c r="G14" i="5"/>
  <c r="C307" i="1"/>
  <c r="C306" i="1"/>
  <c r="C202" i="1"/>
  <c r="C200" i="1"/>
  <c r="C201" i="1"/>
  <c r="G32" i="24"/>
  <c r="G15" i="24"/>
  <c r="G31" i="24"/>
  <c r="G7" i="24"/>
  <c r="C86" i="1"/>
  <c r="C85" i="1"/>
  <c r="G9" i="13"/>
  <c r="C83" i="1"/>
  <c r="C82" i="1"/>
  <c r="C81" i="1"/>
  <c r="C80" i="1"/>
  <c r="G7" i="13"/>
  <c r="F7" i="13"/>
  <c r="F7" i="31"/>
  <c r="F145" i="2"/>
  <c r="F146" i="2"/>
  <c r="F147" i="2"/>
  <c r="F148" i="2"/>
  <c r="F149" i="2"/>
  <c r="F150" i="2"/>
  <c r="F151" i="2"/>
  <c r="F152" i="2"/>
  <c r="G8" i="31"/>
  <c r="G7" i="33"/>
  <c r="F8" i="36"/>
  <c r="F9" i="36"/>
  <c r="F10" i="36"/>
  <c r="F11" i="36"/>
  <c r="F12" i="36"/>
  <c r="F13" i="36"/>
  <c r="F14" i="36"/>
  <c r="G12" i="36"/>
  <c r="G11" i="36"/>
  <c r="G10" i="36"/>
  <c r="G9" i="36"/>
  <c r="G8" i="36"/>
  <c r="G13" i="36"/>
  <c r="F42" i="2"/>
  <c r="G7" i="36"/>
  <c r="F40" i="2"/>
  <c r="F41" i="2"/>
  <c r="E7" i="36"/>
  <c r="F7" i="36" s="1"/>
  <c r="F24" i="36"/>
  <c r="F23" i="36"/>
  <c r="F22" i="36"/>
  <c r="F21" i="36"/>
  <c r="F20" i="36"/>
  <c r="F19" i="36"/>
  <c r="F18" i="36"/>
  <c r="F17" i="36"/>
  <c r="F16" i="36"/>
  <c r="F15" i="36"/>
  <c r="G14" i="36"/>
  <c r="C2" i="36"/>
  <c r="C4" i="36"/>
  <c r="G15" i="35"/>
  <c r="F37" i="2"/>
  <c r="F38" i="2"/>
  <c r="G14" i="35"/>
  <c r="G13" i="35"/>
  <c r="G12" i="35"/>
  <c r="G9" i="35"/>
  <c r="G8" i="35"/>
  <c r="G7" i="35"/>
  <c r="G11" i="35"/>
  <c r="F39" i="2"/>
  <c r="F12" i="35"/>
  <c r="F13" i="35"/>
  <c r="F14" i="35"/>
  <c r="F15" i="35"/>
  <c r="G10" i="35"/>
  <c r="F9" i="35"/>
  <c r="F10" i="35"/>
  <c r="F11" i="35"/>
  <c r="C4" i="35" s="1"/>
  <c r="F32" i="35"/>
  <c r="F31" i="35"/>
  <c r="F30" i="35"/>
  <c r="F29" i="35"/>
  <c r="F28" i="35"/>
  <c r="F27" i="35"/>
  <c r="F26" i="35"/>
  <c r="F25" i="35"/>
  <c r="F24" i="35"/>
  <c r="F23" i="35"/>
  <c r="F22" i="35"/>
  <c r="F21" i="35"/>
  <c r="F20" i="35"/>
  <c r="F19" i="35"/>
  <c r="F18" i="35"/>
  <c r="F17" i="35"/>
  <c r="G16" i="35"/>
  <c r="F16" i="35"/>
  <c r="E8" i="35"/>
  <c r="F8" i="35" s="1"/>
  <c r="E7" i="35"/>
  <c r="F7" i="35" s="1"/>
  <c r="G11" i="34"/>
  <c r="G30" i="16"/>
  <c r="G32" i="28"/>
  <c r="G38" i="26"/>
  <c r="F38" i="26"/>
  <c r="G29" i="29"/>
  <c r="G91" i="14"/>
  <c r="F91" i="14"/>
  <c r="G14" i="22"/>
  <c r="F34" i="2"/>
  <c r="C48" i="1"/>
  <c r="C47" i="1"/>
  <c r="C46" i="1"/>
  <c r="C45" i="1"/>
  <c r="C44" i="1"/>
  <c r="C43" i="1"/>
  <c r="C42" i="1"/>
  <c r="C41" i="1"/>
  <c r="C40" i="1"/>
  <c r="C39" i="1"/>
  <c r="C38" i="1"/>
  <c r="C276" i="1"/>
  <c r="C275" i="1"/>
  <c r="C274" i="1"/>
  <c r="C273" i="1"/>
  <c r="C272" i="1"/>
  <c r="C271" i="1"/>
  <c r="C270" i="1"/>
  <c r="C269" i="1"/>
  <c r="C268" i="1"/>
  <c r="C267" i="1"/>
  <c r="C187" i="1"/>
  <c r="C186" i="1"/>
  <c r="C185" i="1"/>
  <c r="C183" i="1"/>
  <c r="G16" i="29"/>
  <c r="G11" i="29"/>
  <c r="F11" i="29"/>
  <c r="F12" i="29"/>
  <c r="F13" i="29"/>
  <c r="F14" i="29"/>
  <c r="F15" i="29"/>
  <c r="F16" i="29"/>
  <c r="F17" i="29"/>
  <c r="F18" i="29"/>
  <c r="F19" i="29"/>
  <c r="C184" i="1"/>
  <c r="C182" i="1"/>
  <c r="C181" i="1"/>
  <c r="C180" i="1"/>
  <c r="C179" i="1"/>
  <c r="G28" i="29"/>
  <c r="G27" i="29"/>
  <c r="G26" i="29"/>
  <c r="G25" i="29"/>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2" i="1"/>
  <c r="C153" i="1"/>
  <c r="C151" i="1"/>
  <c r="C150" i="1"/>
  <c r="C149" i="1"/>
  <c r="C148" i="1"/>
  <c r="C147" i="1"/>
  <c r="C146" i="1"/>
  <c r="C145" i="1"/>
  <c r="C144" i="1"/>
  <c r="C138" i="1"/>
  <c r="C137" i="1"/>
  <c r="C136" i="1"/>
  <c r="C95" i="1"/>
  <c r="C94" i="1"/>
  <c r="C93" i="1"/>
  <c r="C92" i="1"/>
  <c r="C98" i="1"/>
  <c r="C97" i="1"/>
  <c r="C96" i="1"/>
  <c r="C3" i="1"/>
  <c r="C2" i="1"/>
  <c r="F12" i="34"/>
  <c r="F13" i="34"/>
  <c r="F14" i="34"/>
  <c r="F15" i="34"/>
  <c r="F16" i="34"/>
  <c r="F17" i="34"/>
  <c r="F18" i="34"/>
  <c r="F19" i="34"/>
  <c r="F20" i="34"/>
  <c r="F21" i="34"/>
  <c r="F22" i="34"/>
  <c r="F23" i="34"/>
  <c r="F24" i="34"/>
  <c r="F25" i="34"/>
  <c r="F26" i="34"/>
  <c r="F8" i="34"/>
  <c r="F9" i="34"/>
  <c r="F10" i="34"/>
  <c r="F11" i="34"/>
  <c r="G8" i="34"/>
  <c r="G10" i="34"/>
  <c r="G9" i="34"/>
  <c r="G7" i="34"/>
  <c r="F33" i="2"/>
  <c r="E8" i="34"/>
  <c r="E7" i="34"/>
  <c r="F7" i="34" s="1"/>
  <c r="F27" i="34"/>
  <c r="C4" i="34"/>
  <c r="C2" i="34"/>
  <c r="E24" i="29"/>
  <c r="F24" i="29" s="1"/>
  <c r="E23" i="29"/>
  <c r="E22" i="29"/>
  <c r="F22" i="29"/>
  <c r="E21" i="29"/>
  <c r="E20" i="29"/>
  <c r="F20" i="29" s="1"/>
  <c r="E19" i="29"/>
  <c r="F142" i="2"/>
  <c r="F143" i="2"/>
  <c r="F144" i="2"/>
  <c r="E14" i="29"/>
  <c r="E18" i="29"/>
  <c r="E17" i="29"/>
  <c r="E15" i="29"/>
  <c r="E13" i="29"/>
  <c r="E12" i="29"/>
  <c r="E10" i="29"/>
  <c r="F10" i="29" s="1"/>
  <c r="E9" i="29"/>
  <c r="E7" i="29"/>
  <c r="F7" i="29" s="1"/>
  <c r="E8" i="29"/>
  <c r="F8" i="29" s="1"/>
  <c r="F140" i="2"/>
  <c r="F141" i="2"/>
  <c r="F9" i="29"/>
  <c r="F21" i="29"/>
  <c r="F23" i="29"/>
  <c r="F25" i="29"/>
  <c r="G15" i="29"/>
  <c r="G14" i="29"/>
  <c r="G13" i="29"/>
  <c r="G10" i="29"/>
  <c r="G9" i="29"/>
  <c r="G8" i="29"/>
  <c r="G24" i="29"/>
  <c r="G23" i="29"/>
  <c r="G22" i="29"/>
  <c r="G21" i="29"/>
  <c r="G20" i="29"/>
  <c r="G19" i="29"/>
  <c r="G18" i="29"/>
  <c r="G17" i="29"/>
  <c r="G12" i="29"/>
  <c r="G7" i="29"/>
  <c r="F138" i="2"/>
  <c r="F139" i="2"/>
  <c r="C2" i="33"/>
  <c r="C4" i="33"/>
  <c r="F7" i="33"/>
  <c r="A8" i="33"/>
  <c r="A9" i="33" s="1"/>
  <c r="A10" i="33" s="1"/>
  <c r="F8" i="33"/>
  <c r="F9" i="33"/>
  <c r="F11" i="33"/>
  <c r="F12" i="33"/>
  <c r="F130" i="2"/>
  <c r="F131" i="2"/>
  <c r="F132" i="2"/>
  <c r="F133" i="2"/>
  <c r="F136" i="2"/>
  <c r="F137" i="2"/>
  <c r="F135" i="2"/>
  <c r="G9" i="5"/>
  <c r="F134" i="2"/>
  <c r="G7" i="5"/>
  <c r="G11" i="5"/>
  <c r="F129" i="2"/>
  <c r="G27" i="27"/>
  <c r="G26" i="27"/>
  <c r="G25" i="27"/>
  <c r="E7" i="17"/>
  <c r="F7" i="17" s="1"/>
  <c r="F121" i="2"/>
  <c r="F10" i="22"/>
  <c r="F14" i="22"/>
  <c r="F32" i="2"/>
  <c r="F8" i="31"/>
  <c r="C3" i="31"/>
  <c r="F9" i="31"/>
  <c r="F10" i="31"/>
  <c r="F11" i="31"/>
  <c r="F12" i="31"/>
  <c r="F13" i="31"/>
  <c r="F14" i="31"/>
  <c r="F15" i="31"/>
  <c r="F8" i="5"/>
  <c r="F9" i="5"/>
  <c r="F10" i="5"/>
  <c r="G13" i="24"/>
  <c r="G24" i="27"/>
  <c r="G23" i="27"/>
  <c r="G22" i="27"/>
  <c r="F126" i="2"/>
  <c r="G21" i="27"/>
  <c r="G20" i="27"/>
  <c r="G19" i="27"/>
  <c r="F127" i="2"/>
  <c r="F128" i="2"/>
  <c r="G18" i="27"/>
  <c r="G17" i="27"/>
  <c r="G16" i="27"/>
  <c r="F19" i="27"/>
  <c r="F20" i="27"/>
  <c r="F21" i="27"/>
  <c r="F22" i="27"/>
  <c r="F23" i="27"/>
  <c r="F24" i="27"/>
  <c r="F125" i="2"/>
  <c r="F124" i="2"/>
  <c r="F15" i="24"/>
  <c r="F10" i="24"/>
  <c r="G10" i="24"/>
  <c r="G7" i="27"/>
  <c r="G16" i="24"/>
  <c r="F123" i="2"/>
  <c r="F122" i="2"/>
  <c r="G9" i="27"/>
  <c r="G8" i="27"/>
  <c r="G15" i="27"/>
  <c r="G14" i="27"/>
  <c r="G13" i="27"/>
  <c r="G12" i="27"/>
  <c r="F50" i="2"/>
  <c r="F51" i="2"/>
  <c r="G11" i="27"/>
  <c r="G10" i="27"/>
  <c r="F117" i="2"/>
  <c r="F118" i="2"/>
  <c r="F119" i="2"/>
  <c r="F120" i="2"/>
  <c r="F13" i="24"/>
  <c r="F8" i="24"/>
  <c r="G14" i="24"/>
  <c r="G8" i="24"/>
  <c r="F34" i="29"/>
  <c r="F33" i="29"/>
  <c r="F32" i="29"/>
  <c r="F31" i="29"/>
  <c r="F30" i="29"/>
  <c r="F29" i="29"/>
  <c r="F28" i="29"/>
  <c r="F27" i="29"/>
  <c r="F26" i="29"/>
  <c r="G12" i="24"/>
  <c r="G11" i="24"/>
  <c r="G9" i="24"/>
  <c r="G17" i="24"/>
  <c r="F49" i="2"/>
  <c r="F116" i="2"/>
  <c r="F115" i="2"/>
  <c r="F113" i="2"/>
  <c r="F114" i="2"/>
  <c r="G28" i="24"/>
  <c r="G27" i="24"/>
  <c r="G26" i="24"/>
  <c r="G25" i="24"/>
  <c r="G24" i="24"/>
  <c r="G23" i="24"/>
  <c r="G22" i="24"/>
  <c r="G21" i="24"/>
  <c r="G20" i="24"/>
  <c r="G19" i="24"/>
  <c r="G18" i="24"/>
  <c r="G16" i="11"/>
  <c r="G31" i="28"/>
  <c r="G30" i="28"/>
  <c r="G29" i="28"/>
  <c r="G28" i="28"/>
  <c r="G27" i="28"/>
  <c r="F27" i="28"/>
  <c r="F28" i="28"/>
  <c r="F29" i="28"/>
  <c r="F30" i="28"/>
  <c r="F31" i="28"/>
  <c r="G12" i="23"/>
  <c r="G11" i="23"/>
  <c r="G11" i="11"/>
  <c r="G12" i="11"/>
  <c r="F11" i="11"/>
  <c r="G26" i="28"/>
  <c r="F31" i="2"/>
  <c r="G16" i="28"/>
  <c r="F30" i="2"/>
  <c r="F8" i="22"/>
  <c r="F9" i="22"/>
  <c r="F11" i="22"/>
  <c r="F12" i="22"/>
  <c r="F13" i="22"/>
  <c r="F26" i="28"/>
  <c r="E8" i="28"/>
  <c r="F8" i="28" s="1"/>
  <c r="E9" i="28"/>
  <c r="F9" i="28" s="1"/>
  <c r="E10" i="28"/>
  <c r="F10" i="28" s="1"/>
  <c r="E11" i="28"/>
  <c r="F11" i="28" s="1"/>
  <c r="E12" i="28"/>
  <c r="F12" i="28" s="1"/>
  <c r="E13" i="28"/>
  <c r="F13" i="28" s="1"/>
  <c r="E14" i="28"/>
  <c r="F14" i="28" s="1"/>
  <c r="E15" i="28"/>
  <c r="F15" i="28" s="1"/>
  <c r="E16" i="28"/>
  <c r="F16" i="28" s="1"/>
  <c r="C3" i="28" s="1"/>
  <c r="E17" i="28"/>
  <c r="F17" i="28" s="1"/>
  <c r="E18" i="28"/>
  <c r="F18" i="28" s="1"/>
  <c r="E19" i="28"/>
  <c r="F19" i="28" s="1"/>
  <c r="E20" i="28"/>
  <c r="F20" i="28" s="1"/>
  <c r="E21" i="28"/>
  <c r="F21" i="28" s="1"/>
  <c r="E22" i="28"/>
  <c r="F22" i="28" s="1"/>
  <c r="E23" i="28"/>
  <c r="F23" i="28" s="1"/>
  <c r="E24" i="28"/>
  <c r="F24" i="28" s="1"/>
  <c r="E25" i="28"/>
  <c r="F25" i="28" s="1"/>
  <c r="E7" i="28"/>
  <c r="F7" i="28" s="1"/>
  <c r="G25" i="28"/>
  <c r="G24" i="28"/>
  <c r="G23" i="28"/>
  <c r="G22" i="28"/>
  <c r="G21" i="28"/>
  <c r="F15" i="27"/>
  <c r="G20" i="28"/>
  <c r="F12" i="27"/>
  <c r="G19" i="28"/>
  <c r="G18" i="28"/>
  <c r="G17" i="28"/>
  <c r="G15" i="28"/>
  <c r="G14" i="28"/>
  <c r="G13" i="28"/>
  <c r="G12" i="28"/>
  <c r="G11" i="28"/>
  <c r="G10" i="28"/>
  <c r="G9" i="28"/>
  <c r="G8" i="28"/>
  <c r="G7" i="28"/>
  <c r="F10" i="27"/>
  <c r="F11" i="27"/>
  <c r="F13" i="27"/>
  <c r="F14" i="27"/>
  <c r="F16" i="27"/>
  <c r="F17" i="27"/>
  <c r="F18" i="27"/>
  <c r="E27" i="2"/>
  <c r="F27" i="2" s="1"/>
  <c r="E29" i="2"/>
  <c r="F29" i="2" s="1"/>
  <c r="F39" i="28"/>
  <c r="F38" i="28"/>
  <c r="F37" i="28"/>
  <c r="F36" i="28"/>
  <c r="F35" i="28"/>
  <c r="F34" i="28"/>
  <c r="F33" i="28"/>
  <c r="F32" i="28"/>
  <c r="F111" i="2"/>
  <c r="F112" i="2"/>
  <c r="E26" i="26"/>
  <c r="F26" i="26" s="1"/>
  <c r="G27" i="26"/>
  <c r="F28" i="2"/>
  <c r="E20" i="26"/>
  <c r="F20" i="26" s="1"/>
  <c r="E21" i="26"/>
  <c r="F21" i="26" s="1"/>
  <c r="E22" i="26"/>
  <c r="F22" i="26" s="1"/>
  <c r="F23" i="26"/>
  <c r="E24" i="26"/>
  <c r="F24" i="26" s="1"/>
  <c r="E25" i="26"/>
  <c r="F25" i="26" s="1"/>
  <c r="E19" i="26"/>
  <c r="F19" i="26" s="1"/>
  <c r="G24" i="26"/>
  <c r="G23" i="26"/>
  <c r="G22" i="26"/>
  <c r="G21" i="26"/>
  <c r="G20" i="26"/>
  <c r="G19" i="26"/>
  <c r="G18" i="26"/>
  <c r="E18" i="26"/>
  <c r="E15" i="26"/>
  <c r="F15" i="26" s="1"/>
  <c r="E16" i="26"/>
  <c r="E17" i="26"/>
  <c r="E14" i="26"/>
  <c r="F14" i="26" s="1"/>
  <c r="F8" i="27"/>
  <c r="F9" i="27"/>
  <c r="F110" i="2"/>
  <c r="E11" i="26"/>
  <c r="F11" i="26" s="1"/>
  <c r="E12" i="26"/>
  <c r="F12" i="26" s="1"/>
  <c r="E13" i="26"/>
  <c r="F13" i="26" s="1"/>
  <c r="E10" i="26"/>
  <c r="F10" i="26" s="1"/>
  <c r="E9" i="26"/>
  <c r="F9" i="26" s="1"/>
  <c r="G9" i="26"/>
  <c r="F8" i="26"/>
  <c r="G37" i="26"/>
  <c r="G36" i="26"/>
  <c r="G35" i="26"/>
  <c r="G34" i="26"/>
  <c r="G33" i="26"/>
  <c r="G32" i="26"/>
  <c r="G31" i="26"/>
  <c r="G29" i="26"/>
  <c r="G30" i="26"/>
  <c r="G28" i="26"/>
  <c r="F27" i="26"/>
  <c r="F28" i="26"/>
  <c r="F29" i="26"/>
  <c r="F30" i="26"/>
  <c r="F31" i="26"/>
  <c r="F32" i="26"/>
  <c r="F33" i="26"/>
  <c r="F34" i="26"/>
  <c r="F35" i="26"/>
  <c r="F36" i="26"/>
  <c r="F37" i="26"/>
  <c r="G90" i="14"/>
  <c r="G89" i="14"/>
  <c r="G88" i="14"/>
  <c r="G87" i="14"/>
  <c r="F87" i="14"/>
  <c r="F88" i="14"/>
  <c r="F89" i="14"/>
  <c r="F90" i="14"/>
  <c r="G8" i="26"/>
  <c r="F26" i="2"/>
  <c r="E7" i="26"/>
  <c r="C3" i="37" l="1"/>
  <c r="C1" i="37"/>
  <c r="C1" i="33"/>
  <c r="C2" i="39"/>
  <c r="C4" i="39"/>
  <c r="C3" i="36"/>
  <c r="C1" i="36"/>
  <c r="C3" i="35"/>
  <c r="C1" i="35"/>
  <c r="C2" i="35"/>
  <c r="C1" i="34"/>
  <c r="C3" i="34"/>
  <c r="C4" i="29"/>
  <c r="C3" i="29"/>
  <c r="C2" i="29"/>
  <c r="C1" i="29"/>
  <c r="C3" i="33"/>
  <c r="C4" i="27"/>
  <c r="C4" i="31"/>
  <c r="C2" i="28"/>
  <c r="C1" i="28"/>
  <c r="C4" i="28"/>
  <c r="G7" i="26"/>
  <c r="E25" i="2"/>
  <c r="F25" i="2" s="1"/>
  <c r="F7" i="27"/>
  <c r="F25" i="27"/>
  <c r="F26" i="27"/>
  <c r="F27" i="27"/>
  <c r="F18" i="26"/>
  <c r="C3" i="26" s="1"/>
  <c r="F17" i="26"/>
  <c r="F16" i="26"/>
  <c r="C2" i="26" s="1"/>
  <c r="F7" i="26"/>
  <c r="C4" i="26"/>
  <c r="G9" i="12"/>
  <c r="G8" i="12"/>
  <c r="G13" i="12"/>
  <c r="G12" i="12"/>
  <c r="G15" i="12"/>
  <c r="G14" i="12"/>
  <c r="G22" i="12"/>
  <c r="G21" i="12"/>
  <c r="G24" i="12"/>
  <c r="G23" i="12"/>
  <c r="G27" i="12"/>
  <c r="G26" i="12"/>
  <c r="G30" i="12"/>
  <c r="G29" i="12"/>
  <c r="G32" i="12"/>
  <c r="G31" i="12"/>
  <c r="G36" i="12"/>
  <c r="G35" i="12"/>
  <c r="G38" i="12"/>
  <c r="G37" i="12"/>
  <c r="G40" i="12"/>
  <c r="G39" i="12"/>
  <c r="G42" i="12"/>
  <c r="G41" i="12"/>
  <c r="G44" i="12"/>
  <c r="G43" i="12"/>
  <c r="G46" i="12"/>
  <c r="G45" i="12"/>
  <c r="G48" i="12"/>
  <c r="G47" i="12"/>
  <c r="G50" i="12"/>
  <c r="G49" i="12"/>
  <c r="G34" i="12"/>
  <c r="G33" i="12"/>
  <c r="G28" i="12"/>
  <c r="G25" i="12"/>
  <c r="G17" i="12"/>
  <c r="G18" i="12"/>
  <c r="G19" i="12"/>
  <c r="G20" i="12"/>
  <c r="G16" i="12"/>
  <c r="G11" i="12"/>
  <c r="G10" i="12"/>
  <c r="F9" i="21"/>
  <c r="C3" i="27" l="1"/>
  <c r="C2" i="27"/>
  <c r="C1" i="27"/>
  <c r="C1" i="26"/>
  <c r="E84" i="14"/>
  <c r="F84" i="14" s="1"/>
  <c r="G83" i="14"/>
  <c r="G82" i="14"/>
  <c r="G81" i="14"/>
  <c r="F24" i="2"/>
  <c r="G86" i="14"/>
  <c r="E86" i="14"/>
  <c r="F86" i="14" s="1"/>
  <c r="E62" i="14"/>
  <c r="F62" i="14" s="1"/>
  <c r="E63" i="14"/>
  <c r="F63" i="14" s="1"/>
  <c r="F64" i="14"/>
  <c r="F65" i="14"/>
  <c r="E66" i="14"/>
  <c r="F66" i="14" s="1"/>
  <c r="E67" i="14"/>
  <c r="F67" i="14" s="1"/>
  <c r="E68" i="14"/>
  <c r="F68" i="14" s="1"/>
  <c r="E69" i="14"/>
  <c r="F69" i="14" s="1"/>
  <c r="E70" i="14"/>
  <c r="F70" i="14" s="1"/>
  <c r="E71" i="14"/>
  <c r="F71" i="14" s="1"/>
  <c r="E72" i="14"/>
  <c r="F72" i="14" s="1"/>
  <c r="E75" i="14"/>
  <c r="F75" i="14" s="1"/>
  <c r="E76" i="14"/>
  <c r="F76" i="14" s="1"/>
  <c r="E77" i="14"/>
  <c r="F77" i="14" s="1"/>
  <c r="E78" i="14"/>
  <c r="F78" i="14" s="1"/>
  <c r="E79" i="14"/>
  <c r="F79" i="14" s="1"/>
  <c r="E80" i="14"/>
  <c r="F80" i="14" s="1"/>
  <c r="F81" i="14"/>
  <c r="F82" i="14"/>
  <c r="F83" i="14"/>
  <c r="E85" i="14"/>
  <c r="F85" i="14" s="1"/>
  <c r="G63" i="14"/>
  <c r="G62" i="14"/>
  <c r="G85" i="14"/>
  <c r="G84" i="14"/>
  <c r="G80" i="14"/>
  <c r="G79" i="14"/>
  <c r="G78" i="14"/>
  <c r="G77" i="14"/>
  <c r="G76" i="14"/>
  <c r="G72" i="14"/>
  <c r="G69" i="14"/>
  <c r="G68" i="14"/>
  <c r="G67" i="14"/>
  <c r="G66" i="14"/>
  <c r="G71" i="14"/>
  <c r="G70" i="14"/>
  <c r="E23" i="2"/>
  <c r="F23" i="2" s="1"/>
  <c r="E22" i="2"/>
  <c r="F22" i="2" s="1"/>
  <c r="G65" i="14"/>
  <c r="G64" i="14"/>
  <c r="E21" i="2"/>
  <c r="F21" i="2" s="1"/>
  <c r="E17" i="25"/>
  <c r="G59" i="14" l="1"/>
  <c r="G58" i="14"/>
  <c r="G57" i="14"/>
  <c r="G56" i="14"/>
  <c r="G55" i="14"/>
  <c r="G54" i="14"/>
  <c r="G53" i="14"/>
  <c r="G52" i="14"/>
  <c r="F20" i="2"/>
  <c r="F44" i="2"/>
  <c r="H61" i="14"/>
  <c r="E61" i="14" s="1"/>
  <c r="F61" i="14" s="1"/>
  <c r="H60" i="14"/>
  <c r="E60" i="14" s="1"/>
  <c r="F60" i="14" s="1"/>
  <c r="G61" i="14"/>
  <c r="G60" i="14"/>
  <c r="E19" i="2"/>
  <c r="F19" i="2" s="1"/>
  <c r="H51" i="14"/>
  <c r="E51" i="14" s="1"/>
  <c r="F51" i="14" s="1"/>
  <c r="H50" i="14"/>
  <c r="E50" i="14" s="1"/>
  <c r="F50" i="14" s="1"/>
  <c r="G51" i="14"/>
  <c r="G50" i="14"/>
  <c r="E47" i="14"/>
  <c r="F47" i="14" s="1"/>
  <c r="E48" i="14"/>
  <c r="F48" i="14" s="1"/>
  <c r="E49" i="14"/>
  <c r="F49" i="14" s="1"/>
  <c r="E46" i="14"/>
  <c r="F46" i="14" s="1"/>
  <c r="G47" i="14"/>
  <c r="G46" i="14"/>
  <c r="G45" i="14"/>
  <c r="G44" i="14"/>
  <c r="G43" i="14"/>
  <c r="G42" i="14"/>
  <c r="G41" i="14"/>
  <c r="E42" i="14"/>
  <c r="F42" i="14" s="1"/>
  <c r="E43" i="14"/>
  <c r="F43" i="14" s="1"/>
  <c r="E41" i="14"/>
  <c r="F41" i="14" s="1"/>
  <c r="E32" i="14"/>
  <c r="F32" i="14" s="1"/>
  <c r="E31" i="14"/>
  <c r="F31" i="14" s="1"/>
  <c r="E13" i="14"/>
  <c r="F13" i="14" s="1"/>
  <c r="E14" i="14"/>
  <c r="F14" i="14" s="1"/>
  <c r="E15" i="14"/>
  <c r="F15" i="14" s="1"/>
  <c r="E18" i="14"/>
  <c r="F18" i="14" s="1"/>
  <c r="E19" i="14"/>
  <c r="F19" i="14" s="1"/>
  <c r="E20" i="14"/>
  <c r="F20" i="14" s="1"/>
  <c r="E21" i="14"/>
  <c r="F21" i="14" s="1"/>
  <c r="E22" i="14"/>
  <c r="F22" i="14" s="1"/>
  <c r="E23" i="14"/>
  <c r="F23" i="14" s="1"/>
  <c r="E24" i="14"/>
  <c r="F24" i="14" s="1"/>
  <c r="E25" i="14"/>
  <c r="F25" i="14" s="1"/>
  <c r="E40" i="14"/>
  <c r="F40" i="14" s="1"/>
  <c r="E39" i="14"/>
  <c r="F39" i="14" s="1"/>
  <c r="E18" i="2"/>
  <c r="F18" i="2" s="1"/>
  <c r="E17" i="2"/>
  <c r="F17" i="2" s="1"/>
  <c r="E10" i="2"/>
  <c r="I17" i="14"/>
  <c r="I16" i="14"/>
  <c r="H17" i="14"/>
  <c r="H16" i="14"/>
  <c r="F12" i="24"/>
  <c r="F14" i="24"/>
  <c r="F7" i="24"/>
  <c r="E38" i="14"/>
  <c r="F38" i="14" s="1"/>
  <c r="E37" i="14"/>
  <c r="F37" i="14" s="1"/>
  <c r="F48" i="2"/>
  <c r="F47" i="2"/>
  <c r="G40" i="14"/>
  <c r="G39" i="14"/>
  <c r="G38" i="14"/>
  <c r="G37" i="14"/>
  <c r="F35" i="14"/>
  <c r="F36" i="14"/>
  <c r="G36" i="14"/>
  <c r="G35" i="14"/>
  <c r="F9" i="24"/>
  <c r="F11" i="24"/>
  <c r="C2" i="24" s="1"/>
  <c r="F16" i="24"/>
  <c r="F17" i="24"/>
  <c r="F18" i="24"/>
  <c r="F19" i="24"/>
  <c r="F20" i="24"/>
  <c r="F21" i="24"/>
  <c r="F22" i="24"/>
  <c r="F23" i="24"/>
  <c r="F24" i="24"/>
  <c r="F25" i="24"/>
  <c r="F26" i="24"/>
  <c r="F27" i="24"/>
  <c r="F28" i="24"/>
  <c r="F29" i="24"/>
  <c r="F30" i="24"/>
  <c r="F31" i="24"/>
  <c r="C3" i="24" s="1"/>
  <c r="F32" i="24"/>
  <c r="F33" i="24"/>
  <c r="F34" i="24"/>
  <c r="F35" i="24"/>
  <c r="F36" i="24"/>
  <c r="F37" i="24"/>
  <c r="C3" i="23"/>
  <c r="F10" i="23"/>
  <c r="C207" i="1"/>
  <c r="C205" i="1"/>
  <c r="G34" i="14"/>
  <c r="G33" i="14"/>
  <c r="F44" i="14"/>
  <c r="F45" i="14"/>
  <c r="F52" i="14"/>
  <c r="F53" i="14"/>
  <c r="F54" i="14"/>
  <c r="F55" i="14"/>
  <c r="F56" i="14"/>
  <c r="F57" i="14"/>
  <c r="F58" i="14"/>
  <c r="F59" i="14"/>
  <c r="F33" i="14"/>
  <c r="F34" i="14"/>
  <c r="G32" i="14"/>
  <c r="G31" i="14"/>
  <c r="F13" i="2"/>
  <c r="G7" i="23"/>
  <c r="G8" i="23"/>
  <c r="G30" i="14"/>
  <c r="G29" i="14"/>
  <c r="G28" i="14"/>
  <c r="G27" i="14"/>
  <c r="G26" i="14"/>
  <c r="G25" i="14"/>
  <c r="G24" i="14"/>
  <c r="G23" i="14"/>
  <c r="G22" i="14"/>
  <c r="E7" i="2"/>
  <c r="G21" i="14"/>
  <c r="G20" i="14"/>
  <c r="G19" i="14"/>
  <c r="G18" i="14"/>
  <c r="G17" i="14"/>
  <c r="G16" i="14"/>
  <c r="G10" i="23"/>
  <c r="G9" i="23"/>
  <c r="C312" i="1"/>
  <c r="C208" i="1"/>
  <c r="C211" i="1"/>
  <c r="C210" i="1"/>
  <c r="C209" i="1"/>
  <c r="C206" i="1"/>
  <c r="F7" i="23"/>
  <c r="F8" i="23"/>
  <c r="F9" i="23"/>
  <c r="C4" i="23" s="1"/>
  <c r="F11" i="23"/>
  <c r="F12" i="23"/>
  <c r="F13" i="23"/>
  <c r="F14" i="23"/>
  <c r="F15" i="23"/>
  <c r="F16" i="23"/>
  <c r="F17" i="23"/>
  <c r="F18" i="23"/>
  <c r="F19" i="23"/>
  <c r="F20" i="23"/>
  <c r="F21" i="23"/>
  <c r="F22" i="23"/>
  <c r="F23" i="23"/>
  <c r="F24" i="23"/>
  <c r="F25" i="23"/>
  <c r="F26" i="23"/>
  <c r="F27" i="23"/>
  <c r="F28" i="23"/>
  <c r="F29" i="23"/>
  <c r="F30" i="23"/>
  <c r="F31" i="23"/>
  <c r="F32" i="23"/>
  <c r="F46" i="2"/>
  <c r="C323" i="1"/>
  <c r="C244" i="1"/>
  <c r="G13" i="11"/>
  <c r="F13" i="11"/>
  <c r="C243" i="1"/>
  <c r="G15" i="11"/>
  <c r="G14" i="11"/>
  <c r="G10" i="11"/>
  <c r="F14" i="11"/>
  <c r="F10" i="11"/>
  <c r="F12" i="11"/>
  <c r="F15" i="11"/>
  <c r="F16" i="11"/>
  <c r="F17" i="11"/>
  <c r="G9" i="11"/>
  <c r="G7" i="11"/>
  <c r="F8" i="11"/>
  <c r="F9" i="11"/>
  <c r="F18" i="11"/>
  <c r="G8" i="11"/>
  <c r="E7" i="11"/>
  <c r="F109" i="2"/>
  <c r="C2" i="22"/>
  <c r="F7" i="22"/>
  <c r="C3" i="22" s="1"/>
  <c r="C241" i="1"/>
  <c r="C240" i="1"/>
  <c r="G12" i="14"/>
  <c r="G11" i="14"/>
  <c r="G10" i="14"/>
  <c r="H10" i="14"/>
  <c r="I10" i="14"/>
  <c r="H11" i="14"/>
  <c r="I11" i="14"/>
  <c r="H12" i="14"/>
  <c r="I12" i="14"/>
  <c r="G9" i="14"/>
  <c r="G8" i="14"/>
  <c r="H8" i="14"/>
  <c r="I8" i="14"/>
  <c r="H9" i="14"/>
  <c r="I9" i="14"/>
  <c r="I7" i="14"/>
  <c r="H7" i="14"/>
  <c r="F108" i="2"/>
  <c r="F107" i="2"/>
  <c r="F106" i="2"/>
  <c r="F45" i="2"/>
  <c r="E43" i="2"/>
  <c r="F43" i="2" s="1"/>
  <c r="C2" i="21"/>
  <c r="C4" i="21"/>
  <c r="F7" i="21"/>
  <c r="F8" i="21"/>
  <c r="C3" i="21" s="1"/>
  <c r="F8" i="6"/>
  <c r="F7" i="6"/>
  <c r="C2" i="6"/>
  <c r="C3" i="6"/>
  <c r="C4" i="6"/>
  <c r="G7" i="14"/>
  <c r="F26" i="14"/>
  <c r="F27" i="14"/>
  <c r="F28" i="14"/>
  <c r="F29" i="14"/>
  <c r="F30" i="14"/>
  <c r="C1" i="20"/>
  <c r="C2" i="20"/>
  <c r="C3" i="20"/>
  <c r="C4" i="20"/>
  <c r="A8" i="20"/>
  <c r="A9" i="20"/>
  <c r="A10" i="20"/>
  <c r="A11" i="20" s="1"/>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F11" i="5"/>
  <c r="F7" i="5"/>
  <c r="F12" i="5"/>
  <c r="F13" i="5"/>
  <c r="F14" i="5"/>
  <c r="F15" i="5"/>
  <c r="F16" i="5"/>
  <c r="F17" i="5"/>
  <c r="C1" i="18"/>
  <c r="C2" i="18"/>
  <c r="C3" i="18"/>
  <c r="C4" i="18"/>
  <c r="A8" i="18"/>
  <c r="A9" i="18"/>
  <c r="A10" i="18"/>
  <c r="F105" i="2"/>
  <c r="F42" i="12"/>
  <c r="F43" i="12"/>
  <c r="F44" i="12"/>
  <c r="F45" i="12"/>
  <c r="F46" i="12"/>
  <c r="F47" i="12"/>
  <c r="F48" i="12"/>
  <c r="F49" i="12"/>
  <c r="F50" i="12"/>
  <c r="F96" i="2"/>
  <c r="F97" i="2"/>
  <c r="F98" i="2"/>
  <c r="F99" i="2"/>
  <c r="F100" i="2"/>
  <c r="F101" i="2"/>
  <c r="F102" i="2"/>
  <c r="F103" i="2"/>
  <c r="F104" i="2"/>
  <c r="F39" i="12"/>
  <c r="F40" i="12"/>
  <c r="F41" i="12"/>
  <c r="F7" i="2" l="1"/>
  <c r="C2" i="23"/>
  <c r="C1" i="23"/>
  <c r="C4" i="22"/>
  <c r="C5" i="24"/>
  <c r="C1" i="24"/>
  <c r="C4" i="24"/>
  <c r="E16" i="14"/>
  <c r="F16" i="14" s="1"/>
  <c r="E12" i="14"/>
  <c r="F12" i="14" s="1"/>
  <c r="E9" i="14"/>
  <c r="F9" i="14" s="1"/>
  <c r="E10" i="14"/>
  <c r="F10" i="14" s="1"/>
  <c r="E11" i="14"/>
  <c r="F11" i="14" s="1"/>
  <c r="E8" i="14"/>
  <c r="F8" i="14" s="1"/>
  <c r="E17" i="14"/>
  <c r="F17" i="14" s="1"/>
  <c r="C1" i="22"/>
  <c r="C5" i="22"/>
  <c r="C1" i="21"/>
  <c r="E7" i="14"/>
  <c r="F7" i="14" s="1"/>
  <c r="C1" i="6"/>
  <c r="C2" i="17"/>
  <c r="C3" i="17"/>
  <c r="C4" i="17"/>
  <c r="C1" i="17"/>
  <c r="A8" i="17"/>
  <c r="C2" i="14" l="1"/>
  <c r="C1" i="14"/>
  <c r="C4" i="14"/>
  <c r="C3" i="14"/>
  <c r="F37" i="12"/>
  <c r="F38" i="12"/>
  <c r="F32" i="12"/>
  <c r="F85" i="2"/>
  <c r="F86" i="2"/>
  <c r="F87" i="2"/>
  <c r="F88" i="2"/>
  <c r="F89" i="2"/>
  <c r="F90" i="2"/>
  <c r="F91" i="2"/>
  <c r="F92" i="2"/>
  <c r="F93" i="2"/>
  <c r="F94" i="2"/>
  <c r="F95" i="2"/>
  <c r="F26" i="12" l="1"/>
  <c r="F27" i="12"/>
  <c r="F28" i="12"/>
  <c r="F29" i="12"/>
  <c r="F30" i="12"/>
  <c r="F31" i="12"/>
  <c r="F33" i="12"/>
  <c r="F34" i="12"/>
  <c r="F35" i="12"/>
  <c r="F36" i="12"/>
  <c r="F78" i="2" l="1"/>
  <c r="F79" i="2"/>
  <c r="F80" i="2"/>
  <c r="F81" i="2"/>
  <c r="F82" i="2"/>
  <c r="F83" i="2"/>
  <c r="F84" i="2"/>
  <c r="F17" i="12"/>
  <c r="F18" i="12"/>
  <c r="F19" i="12"/>
  <c r="F20" i="12"/>
  <c r="F21" i="12"/>
  <c r="F22" i="12"/>
  <c r="F12" i="12"/>
  <c r="F13" i="12"/>
  <c r="F14" i="12"/>
  <c r="F15" i="12"/>
  <c r="F16" i="12"/>
  <c r="F23" i="12"/>
  <c r="F24" i="12"/>
  <c r="F25" i="12"/>
  <c r="F60" i="2"/>
  <c r="F61" i="2"/>
  <c r="F62" i="2"/>
  <c r="F63" i="2"/>
  <c r="F64" i="2"/>
  <c r="F65" i="2"/>
  <c r="F66" i="2"/>
  <c r="F67" i="2"/>
  <c r="F68" i="2"/>
  <c r="F69" i="2"/>
  <c r="F70" i="2"/>
  <c r="F71" i="2"/>
  <c r="F72" i="2"/>
  <c r="F73" i="2"/>
  <c r="F74" i="2"/>
  <c r="F75" i="2"/>
  <c r="F76" i="2"/>
  <c r="F77" i="2"/>
  <c r="F10" i="13"/>
  <c r="C5" i="4"/>
  <c r="F9" i="12" l="1"/>
  <c r="F10" i="12"/>
  <c r="F11" i="12"/>
  <c r="F8" i="12"/>
  <c r="F7" i="11"/>
  <c r="F55" i="2"/>
  <c r="F56" i="2"/>
  <c r="F57" i="2"/>
  <c r="F58" i="2"/>
  <c r="F59" i="2"/>
  <c r="C2" i="16"/>
  <c r="C3" i="16"/>
  <c r="C4" i="16"/>
  <c r="A8" i="16"/>
  <c r="A9" i="16"/>
  <c r="A10" i="16"/>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C2" i="13"/>
  <c r="C3" i="13"/>
  <c r="C4" i="13"/>
  <c r="A8" i="13"/>
  <c r="F8" i="13"/>
  <c r="A9" i="13"/>
  <c r="F9" i="13"/>
  <c r="A10" i="13"/>
  <c r="F33" i="11"/>
  <c r="F32" i="11"/>
  <c r="F31" i="11"/>
  <c r="F30" i="11"/>
  <c r="F29" i="11"/>
  <c r="F28" i="11"/>
  <c r="F27" i="11"/>
  <c r="F26" i="11"/>
  <c r="F25" i="11"/>
  <c r="F24" i="11"/>
  <c r="F23" i="11"/>
  <c r="F22" i="11"/>
  <c r="F21" i="11"/>
  <c r="F20" i="11"/>
  <c r="F19" i="11"/>
  <c r="C3" i="4"/>
  <c r="C3" i="5"/>
  <c r="A8" i="5"/>
  <c r="A9" i="5" s="1"/>
  <c r="A10" i="5" s="1"/>
  <c r="A11" i="5" s="1"/>
  <c r="A12" i="5" s="1"/>
  <c r="A13" i="5" s="1"/>
  <c r="A14" i="5" s="1"/>
  <c r="A15" i="5" s="1"/>
  <c r="A16" i="5" s="1"/>
  <c r="A17" i="5" s="1"/>
  <c r="A18" i="5" s="1"/>
  <c r="F27" i="4"/>
  <c r="F26" i="4"/>
  <c r="F25" i="4"/>
  <c r="F24" i="4"/>
  <c r="F23" i="4"/>
  <c r="F22" i="4"/>
  <c r="F21" i="4"/>
  <c r="F20" i="4"/>
  <c r="F19" i="4"/>
  <c r="F18" i="4"/>
  <c r="F16" i="4"/>
  <c r="F15" i="4"/>
  <c r="F14" i="4"/>
  <c r="F13" i="4"/>
  <c r="F12" i="4"/>
  <c r="F11" i="4"/>
  <c r="F10" i="4"/>
  <c r="F9" i="4"/>
  <c r="F8" i="4"/>
  <c r="F7" i="4"/>
  <c r="C4" i="4" s="1"/>
  <c r="F12" i="2"/>
  <c r="F11" i="2"/>
  <c r="F10" i="2"/>
  <c r="C2" i="2" s="1"/>
  <c r="B4" i="8" s="1"/>
  <c r="F9" i="2"/>
  <c r="F17" i="4"/>
  <c r="A8" i="4"/>
  <c r="A9" i="4" s="1"/>
  <c r="C1" i="2" l="1"/>
  <c r="C1" i="13"/>
  <c r="C1" i="16"/>
  <c r="C1" i="5"/>
  <c r="C4" i="5"/>
  <c r="C2" i="5"/>
  <c r="C2" i="4"/>
  <c r="C1" i="4"/>
  <c r="A10" i="4"/>
  <c r="A11" i="4" s="1"/>
  <c r="A12" i="4" s="1"/>
  <c r="A13" i="4" s="1"/>
  <c r="A14" i="4" s="1"/>
  <c r="A15" i="4" s="1"/>
  <c r="A16" i="4" s="1"/>
  <c r="A17" i="4" s="1"/>
  <c r="A18" i="4" s="1"/>
  <c r="A19" i="4" s="1"/>
  <c r="A20" i="4" s="1"/>
  <c r="A21" i="4" s="1"/>
  <c r="A22" i="4" s="1"/>
  <c r="A23" i="4" s="1"/>
  <c r="A24" i="4" s="1"/>
  <c r="A25"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tc={AC1F3F93-53DD-4E11-95A4-F94F6DF4B7E0}</author>
    <author>tc={B531E609-82D1-4B09-B552-69C6FD839B0B}</author>
    <author>tc={B6D126E7-B1C5-4511-B6AC-B1FF89EF7D83}</author>
  </authors>
  <commentList>
    <comment ref="C6" authorId="0" shapeId="0" xr:uid="{AC1F3F93-53DD-4E11-95A4-F94F6DF4B7E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Liczysz jedno EI, jeśli wszystkie warianty danych są obsługiwane przez ten sam proces i trafiają do tego samego logicznego zestawu danych (ILF/EIF).</t>
      </text>
    </comment>
    <comment ref="D6" authorId="1" shapeId="0" xr:uid="{B531E609-82D1-4B09-B552-69C6FD839B0B}">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B6D126E7-B1C5-4511-B6AC-B1FF89EF7D83}">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DET - Tylko te atrybuty (UI), które przekraczają graniczę systemu UI/DB (response/request), + walidacje biznesowe (w tym pop-up), + otwarcie, + przyciski, uwaga: atrybuty tabel zależnych to nie DET</t>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tc={C34F39DF-38B8-4206-9423-CF5CDDFD898E}</author>
    <author>tc={E0601553-DFD2-4DB8-A4AA-B34DC8F593F4}</author>
    <author>tc={118685EB-F611-4404-8C4C-B6ECD2FA1DE1}</author>
    <author>tc={C30C76F8-EB29-40F9-AA4D-80BC85C09FA7}</author>
  </authors>
  <commentList>
    <comment ref="C6" authorId="0" shapeId="0" xr:uid="{C34F39DF-38B8-4206-9423-CF5CDDFD898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Sebastian Christow:
Liczysz jedno EI, jeśli wszystkie warianty danych są obsługiwane przez ten sam proces i trafiają do tego samego logicznego zestawu danych (ILF/EIF).</t>
      </text>
    </comment>
    <comment ref="D6" authorId="1" shapeId="0" xr:uid="{E0601553-DFD2-4DB8-A4AA-B34DC8F593F4}">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118685EB-F611-4404-8C4C-B6ECD2FA1DE1}">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Tylko te atrybuty (UI), które przekraczają graniczę systemu UI/DB (response/request), + walidacje biznesowe (w tym pop-up), + otwarcie, + przyciski, uwaga: atrybuty tabel zależnych to nie DET</t>
      </text>
    </comment>
    <comment ref="G6" authorId="3" shapeId="0" xr:uid="{C30C76F8-EB29-40F9-AA4D-80BC85C09FA7}">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Funkcje danych - Zbiory Danych (klasy główne)</t>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tc={C3BCF0BB-6B03-4AC2-AA53-83BF60C5033D}</author>
    <author>tc={629CFE8E-7360-4C92-BE0B-33DD74DC8464}</author>
    <author>tc={6E09D93B-1E15-4C5F-A5AF-DF306C33CC20}</author>
    <author>tc={75282E0D-87C1-47CB-AFB4-AC17D22D3912}</author>
  </authors>
  <commentList>
    <comment ref="C6" authorId="0" shapeId="0" xr:uid="{C3BCF0BB-6B03-4AC2-AA53-83BF60C5033D}">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Sebastian Christow:
Liczysz jedno EI, jeśli wszystkie warianty danych są obsługiwane przez ten sam proces i trafiają do tego samego logicznego zestawu danych (ILF/EIF).</t>
      </text>
    </comment>
    <comment ref="D6" authorId="1" shapeId="0" xr:uid="{629CFE8E-7360-4C92-BE0B-33DD74DC8464}">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6E09D93B-1E15-4C5F-A5AF-DF306C33CC2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Tylko te atrybuty (UI), które przekraczają graniczę systemu UI/DB (response/request), + walidacje biznesowe (w tym pop-up), + otwarcie, + przyciski, uwaga: atrybuty tabel zależnych to nie DET</t>
      </text>
    </comment>
    <comment ref="G6" authorId="3" shapeId="0" xr:uid="{75282E0D-87C1-47CB-AFB4-AC17D22D3912}">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Funkcje danych - Zbiory Danych (klasy główne)</t>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tc={157D4A07-AFF0-49EE-974E-AE7CBFDF9CBE}</author>
    <author>tc={C012866E-B6EA-4E24-9B06-B2851B36E1E2}</author>
    <author>tc={4BD9B3CE-2B4C-47C4-B9E3-89919FB1A1D7}</author>
  </authors>
  <commentList>
    <comment ref="C6" authorId="0" shapeId="0" xr:uid="{157D4A07-AFF0-49EE-974E-AE7CBFDF9CB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Liczysz jedno EI, jeśli wszystkie warianty danych są obsługiwane przez ten sam proces i trafiają do tego samego logicznego zestawu danych (ILF/EIF).</t>
      </text>
    </comment>
    <comment ref="D6" authorId="1" shapeId="0" xr:uid="{C012866E-B6EA-4E24-9B06-B2851B36E1E2}">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4BD9B3CE-2B4C-47C4-B9E3-89919FB1A1D7}">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DET - Tylko te atrybuty (UI), które przekraczają graniczę systemu UI/DB (response/request), + walidacje biznesowe (w tym pop-up), + otwarcie, + przyciski, uwaga: atrybuty tabel zależnych to nie DET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tc={31301F1A-710E-4524-A2AD-E8CD1BEE2426}</author>
    <author>tc={3ED07FF1-D4D2-42F3-A189-5BEBF1250DBA}</author>
    <author>tc={F79185B8-6144-44D2-AF11-C4E9B5786323}</author>
  </authors>
  <commentList>
    <comment ref="C4" authorId="0" shapeId="0" xr:uid="{31301F1A-710E-4524-A2AD-E8CD1BEE2426}">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ILF nasze DB, EIF obce DB, API to jeden EIF</t>
      </text>
    </comment>
    <comment ref="D4" authorId="1" shapeId="0" xr:uid="{3ED07FF1-D4D2-42F3-A189-5BEBF1250DBA}">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RET - Liczba klas głównych, warto policzyć podklasy RET dla ILF, Liczba metod API dla EIF</t>
      </text>
    </comment>
    <comment ref="E4" authorId="2" shapeId="0" xr:uid="{F79185B8-6144-44D2-AF11-C4E9B5786323}">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DET dla ILF Liczba atrybutów klasy głównej i powiązanych z pominięciem kluczy, DET dla EIF Liczba atrybutów request / response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tc={983007C6-DB9C-41F1-91E7-8D76C5CE4E00}</author>
    <author>tc={FBF49347-9D6E-49BA-8DB1-24E03B380E67}</author>
    <author>tc={DE65142D-6F4C-440A-967C-5A5C3A17E928}</author>
    <author>tc={158A1BDA-F4E9-460D-B002-870AFF90F4B1}</author>
  </authors>
  <commentList>
    <comment ref="C6" authorId="0" shapeId="0" xr:uid="{983007C6-DB9C-41F1-91E7-8D76C5CE4E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Sebastian Christow:
Liczysz jedno EI, jeśli wszystkie warianty danych są obsługiwane przez ten sam proces i trafiają do tego samego logicznego zestawu danych (ILF/EIF).</t>
      </text>
    </comment>
    <comment ref="D6" authorId="1" shapeId="0" xr:uid="{FBF49347-9D6E-49BA-8DB1-24E03B380E67}">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DE65142D-6F4C-440A-967C-5A5C3A17E928}">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Tylko te atrybuty (UI), które przekraczają graniczę systemu UI/DB (response/request), + walidacje biznesowe (w tym pop-up), + otwarcie, + przyciski, uwaga: atrybuty tabel zależnych to nie DET</t>
      </text>
    </comment>
    <comment ref="G6" authorId="3" shapeId="0" xr:uid="{158A1BDA-F4E9-460D-B002-870AFF90F4B1}">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Funkcje danych - Zbiory Danych (klasy główne)</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tc={D1F75030-2F30-4777-9009-91F3BA6EC63A}</author>
    <author>tc={BCBB8A89-8E1B-44E7-9EEC-4C6D9515109A}</author>
    <author>tc={2716AB11-9D69-4BF7-8147-E8FF7D809C73}</author>
  </authors>
  <commentList>
    <comment ref="C6" authorId="0" shapeId="0" xr:uid="{D1F75030-2F30-4777-9009-91F3BA6EC63A}">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Liczysz jedno EI, jeśli wszystkie warianty danych są obsługiwane przez ten sam proces i trafiają do tego samego logicznego zestawu danych (ILF/EIF).</t>
      </text>
    </comment>
    <comment ref="D6" authorId="1" shapeId="0" xr:uid="{BCBB8A89-8E1B-44E7-9EEC-4C6D9515109A}">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2716AB11-9D69-4BF7-8147-E8FF7D809C73}">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DET - Tylko te atrybuty (UI), które przekraczają graniczę systemu UI/DB (response/request), + walidacje biznesowe (w tym pop-up), + otwarcie, + przyciski, uwaga: atrybuty tabel zależnych to nie DET</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tc={09330D3B-BAD4-4DA0-9369-469D910F80CE}</author>
    <author>tc={29CE88E1-4C64-4209-BB6D-710BFCABEC0D}</author>
    <author>tc={74E262F6-8A76-4A83-8C44-BA336A7EBD5E}</author>
    <author>tc={E61B5AC7-D766-4745-941C-EB9535EF3884}</author>
  </authors>
  <commentList>
    <comment ref="C6" authorId="0" shapeId="0" xr:uid="{09330D3B-BAD4-4DA0-9369-469D910F80C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Sebastian Christow:
Liczysz jedno EI, jeśli wszystkie warianty danych są obsługiwane przez ten sam proces i trafiają do tego samego logicznego zestawu danych (ILF/EIF).</t>
      </text>
    </comment>
    <comment ref="D6" authorId="1" shapeId="0" xr:uid="{29CE88E1-4C64-4209-BB6D-710BFCABEC0D}">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74E262F6-8A76-4A83-8C44-BA336A7EBD5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Tylko te atrybuty (UI), które przekraczają graniczę systemu UI/DB (response/request), + walidacje biznesowe (w tym pop-up), + otwarcie, + przyciski, uwaga: atrybuty tabel zależnych to nie DET</t>
      </text>
    </comment>
    <comment ref="G6" authorId="3" shapeId="0" xr:uid="{E61B5AC7-D766-4745-941C-EB9535EF3884}">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Funkcje danych - Zbiory Danych (klasy główne)</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tc={17F388C3-315E-4BB3-9B11-5AE5947D3EAE}</author>
    <author>tc={58C596EE-B963-41DC-ACB3-1CF6A21B1B83}</author>
    <author>tc={C23B8D7D-2D3A-4506-91F5-94736CE4E5E7}</author>
    <author>tc={AB9D4DE5-E1A0-4163-8FB9-ED4569A73ECB}</author>
  </authors>
  <commentList>
    <comment ref="C6" authorId="0" shapeId="0" xr:uid="{17F388C3-315E-4BB3-9B11-5AE5947D3EA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Sebastian Christow:
Liczysz jedno EI, jeśli wszystkie warianty danych są obsługiwane przez ten sam proces i trafiają do tego samego logicznego zestawu danych (ILF/EIF).</t>
      </text>
    </comment>
    <comment ref="D6" authorId="1" shapeId="0" xr:uid="{58C596EE-B963-41DC-ACB3-1CF6A21B1B83}">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C23B8D7D-2D3A-4506-91F5-94736CE4E5E7}">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Tylko te atrybuty (UI), które przekraczają graniczę systemu UI/DB (response/request), + walidacje biznesowe (w tym pop-up), + otwarcie, + przyciski, uwaga: atrybuty tabel zależnych to nie DET</t>
      </text>
    </comment>
    <comment ref="G6" authorId="3" shapeId="0" xr:uid="{AB9D4DE5-E1A0-4163-8FB9-ED4569A73ECB}">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Funkcje danych - Zbiory Danych (klasy główne)</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tc={1FC09A89-99CA-403E-9BBE-019A28E7338D}</author>
    <author>tc={AC3E167C-69CB-4C8C-AF26-4DDB9433D84A}</author>
    <author>tc={423B0C79-29AF-4722-A7B2-1967BBEE1805}</author>
  </authors>
  <commentList>
    <comment ref="C6" authorId="0" shapeId="0" xr:uid="{1FC09A89-99CA-403E-9BBE-019A28E7338D}">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Liczysz jedno EI, jeśli wszystkie warianty danych są obsługiwane przez ten sam proces i trafiają do tego samego logicznego zestawu danych (ILF/EIF).</t>
      </text>
    </comment>
    <comment ref="D6" authorId="1" shapeId="0" xr:uid="{AC3E167C-69CB-4C8C-AF26-4DDB9433D84A}">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423B0C79-29AF-4722-A7B2-1967BBEE1805}">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DET - Tylko te atrybuty (UI), które przekraczają graniczę systemu UI/DB (response/request), + walidacje biznesowe (w tym pop-up), + otwarcie, + przyciski, uwaga: atrybuty tabel zależnych to nie DET</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tc={47462C21-46FD-46C5-8C8B-845BD100AA94}</author>
    <author>tc={4527206C-56A9-4879-897C-3A584FC637E5}</author>
    <author>tc={995514DA-C95E-4391-B037-271497EBFEB2}</author>
    <author>tc={8C6BC3F4-B65F-4CAB-A390-4F1AD92FAF27}</author>
  </authors>
  <commentList>
    <comment ref="C6" authorId="0" shapeId="0" xr:uid="{47462C21-46FD-46C5-8C8B-845BD100AA94}">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Sebastian Christow:
Liczysz jedno EI, jeśli wszystkie warianty danych są obsługiwane przez ten sam proces i trafiają do tego samego logicznego zestawu danych (ILF/EIF).</t>
      </text>
    </comment>
    <comment ref="D6" authorId="1" shapeId="0" xr:uid="{4527206C-56A9-4879-897C-3A584FC637E5}">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995514DA-C95E-4391-B037-271497EBFEB2}">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Tylko te atrybuty (UI), które przekraczają graniczę systemu UI/DB (response/request), + walidacje biznesowe (w tym pop-up), + otwarcie, + przyciski, uwaga: atrybuty tabel zależnych to nie DET</t>
      </text>
    </comment>
    <comment ref="G6" authorId="3" shapeId="0" xr:uid="{8C6BC3F4-B65F-4CAB-A390-4F1AD92FAF27}">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Funkcje danych - Zbiory Danych (klasy główne)</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tc={1A8DBB3E-281F-43D5-8D02-19A367ABE5D2}</author>
    <author>tc={B06E558B-0296-4F70-87B6-D213DED322F6}</author>
    <author>tc={F006D59F-3C85-45B2-B489-BC1249C5930E}</author>
    <author>tc={B4EC009B-DEA0-4143-8799-FD206704BFF6}</author>
  </authors>
  <commentList>
    <comment ref="C6" authorId="0" shapeId="0" xr:uid="{1A8DBB3E-281F-43D5-8D02-19A367ABE5D2}">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Sebastian Christow:
Liczysz jedno EI, jeśli wszystkie warianty danych są obsługiwane przez ten sam proces i trafiają do tego samego logicznego zestawu danych (ILF/EIF).</t>
      </text>
    </comment>
    <comment ref="D6" authorId="1" shapeId="0" xr:uid="{B06E558B-0296-4F70-87B6-D213DED322F6}">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FTR to są wszystkie ILF/ELF użyte w Ex</t>
      </text>
    </comment>
    <comment ref="E6" authorId="2" shapeId="0" xr:uid="{F006D59F-3C85-45B2-B489-BC1249C5930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Tylko te atrybuty (UI), które przekraczają graniczę systemu UI/DB (response/request), + walidacje biznesowe (w tym pop-up), + otwarcie, + przyciski, uwaga: atrybuty tabel zależnych to nie DET</t>
      </text>
    </comment>
    <comment ref="G6" authorId="3" shapeId="0" xr:uid="{B4EC009B-DEA0-4143-8799-FD206704BFF6}">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Funkcje danych - Zbiory Danych (klasy główne)</t>
      </text>
    </comment>
  </commentList>
</comments>
</file>

<file path=xl/sharedStrings.xml><?xml version="1.0" encoding="utf-8"?>
<sst xmlns="http://schemas.openxmlformats.org/spreadsheetml/2006/main" count="2586" uniqueCount="1400">
  <si>
    <t>Lp.</t>
  </si>
  <si>
    <t>Nazwa procesu elementarnego</t>
  </si>
  <si>
    <t>Nazwa funkcji danych</t>
  </si>
  <si>
    <t>ILF/EIF</t>
  </si>
  <si>
    <t>liczba RET</t>
  </si>
  <si>
    <t>liczba DET</t>
  </si>
  <si>
    <t>Liczba PF</t>
  </si>
  <si>
    <t>ILF</t>
  </si>
  <si>
    <t>DET 1-19</t>
  </si>
  <si>
    <t>DET 20-50</t>
  </si>
  <si>
    <t>DET&gt;50</t>
  </si>
  <si>
    <t>EIF</t>
  </si>
  <si>
    <t>RET 1</t>
  </si>
  <si>
    <t>LOW</t>
  </si>
  <si>
    <t>AVERAGE</t>
  </si>
  <si>
    <t>RET 2-5</t>
  </si>
  <si>
    <t>HIGH</t>
  </si>
  <si>
    <t>RET &gt; 5</t>
  </si>
  <si>
    <t>OAM</t>
  </si>
  <si>
    <t>EI</t>
  </si>
  <si>
    <t>Wykorzystywane funkcje danych</t>
  </si>
  <si>
    <t>DET 1-4</t>
  </si>
  <si>
    <t>DET 5-15</t>
  </si>
  <si>
    <t>DET&gt;15</t>
  </si>
  <si>
    <t>FTR &lt; 2</t>
  </si>
  <si>
    <t>FTR 2</t>
  </si>
  <si>
    <t>FTR &gt; 2</t>
  </si>
  <si>
    <t>EO/EQ</t>
  </si>
  <si>
    <t>EQ</t>
  </si>
  <si>
    <t>DET 1-5</t>
  </si>
  <si>
    <t>DET 6-19</t>
  </si>
  <si>
    <t>DET &gt; 19</t>
  </si>
  <si>
    <t>EO</t>
  </si>
  <si>
    <t>FTR 2-3</t>
  </si>
  <si>
    <t>FTR &gt; 3</t>
  </si>
  <si>
    <t>Liczba DET</t>
  </si>
  <si>
    <t>Typ funkcji transakcyjnej</t>
  </si>
  <si>
    <t>Typ funkcji danych</t>
  </si>
  <si>
    <t>-</t>
  </si>
  <si>
    <t>FUNKCJE TRANSAKCYJNE</t>
  </si>
  <si>
    <t>FUNKCJE DANYCH</t>
  </si>
  <si>
    <t>SŁOWNIKI</t>
  </si>
  <si>
    <t>Przyklad</t>
  </si>
  <si>
    <t>Liczba procesów elementarnych objętych wymiarowaniem</t>
  </si>
  <si>
    <t>Liczba zidentyfikowanych wewnętrznych plików danych (ILF – Internal Logical File)</t>
  </si>
  <si>
    <t xml:space="preserve">Liczba zidentyfikowanych zewnętrznych plików danych (EIF – External Interface File) </t>
  </si>
  <si>
    <t xml:space="preserve">Liczba zidentyfikowanych funkcji wejścia (EI - External Input) </t>
  </si>
  <si>
    <t>Liczba zidentyfikowanych funkcji wyjścia (EO - External Output)</t>
  </si>
  <si>
    <t>Liczba zidentyfikowanych funkcji zapytania (EQ - External Inquiry)</t>
  </si>
  <si>
    <t>Całkowita liczba surowych punktów funkcyjnych:</t>
  </si>
  <si>
    <t>Liczba zidentyfikowanych ILF</t>
  </si>
  <si>
    <t>Liczba zidentyfikowanych EIF</t>
  </si>
  <si>
    <t>Suma punktów funkcyjnych</t>
  </si>
  <si>
    <t xml:space="preserve"> </t>
  </si>
  <si>
    <t>EI/EQ/EO</t>
  </si>
  <si>
    <t>EI/EO/EQ</t>
  </si>
  <si>
    <t>SK - Powiadomienie do PBUK o zmiane danych reprezentantów</t>
  </si>
  <si>
    <t>SK - Powiadomienie do UFG o zmiane danych reprezentantów</t>
  </si>
  <si>
    <t>WMSP01</t>
  </si>
  <si>
    <t xml:space="preserve">W ramach Projektu zaprojektowany i zbudowany zostanie Moduł sprzedaż / zakup pojazdu. </t>
  </si>
  <si>
    <t>WMSP02</t>
  </si>
  <si>
    <t>Funkcjonalności Modułu sprzedaży pojazdu będą się różnić zależnie od tego, czy są udostępnione zalogowanym osobom fizycznym czy firmom i instytucjom (inny zakres walidacji i pobieranych danych).</t>
  </si>
  <si>
    <t>WMSP03</t>
  </si>
  <si>
    <t>System pozwoli na wygenerowanie treści umowy sprzedaży pojazdu zgodnie ze zdefiniowanym szablonem, określającym pola wymagane oraz nieobowiązkowe.</t>
  </si>
  <si>
    <t>WMSP04</t>
  </si>
  <si>
    <t>Wzór umowy sprzedaży pojazdu zostanie uzupełniony danymi pobranymi z profilu użytkownika oraz Bazy OI UFG (np. danymi sprzedającego oraz danymi pojazdu lub informacją o aktywnych umowach ubezpieczenia tego pojazdu). Dane w module będą pobierane z Bazy OI UFG za pośrednictwem istniejących usług.</t>
  </si>
  <si>
    <t>WMSP05</t>
  </si>
  <si>
    <t>Formularz umowy sprzedaży pojazdu umożliwi również wpisanie danych przez użytkownika (sprzedającego lub kupującego).</t>
  </si>
  <si>
    <t>WMSP06</t>
  </si>
  <si>
    <t>Dane wprowadzone na formularzu mogą podlegać dodatkowej weryfikacji w Bazie OI UFG lub rejestrach zewnętrznych (przykładowe walidacje mogą objąć porównanie danych stron z Rejestrem PESEL, z Rejestrem CEIDG oraz danych pojazdu i posiadacza z CEP).</t>
  </si>
  <si>
    <t>WMSP07</t>
  </si>
  <si>
    <t>System umożliwi pobranie uzupełnionej umowy do pliku PDF.</t>
  </si>
  <si>
    <t>WMSP08</t>
  </si>
  <si>
    <t>System umożliwi obustronne uzupełnienie i podpisanie umowy, np. przy pomocy e-podpisu osobistego, profilu/podpisu zaufanego lub certyfikatu kwalifikowanego. Zakłada się możliwość korzystania z funkcjonalności przez dwóch równolegle lub kolejno zalogowanych użytkowników (np. po przekazaniu przez sprzedającego kupującemu kodu lub linku do wstępnie przygotowanego dokumentu umowy).</t>
  </si>
  <si>
    <t>WMSP09</t>
  </si>
  <si>
    <t xml:space="preserve">System będzie walidował kompletność wprowadzonych na umowie sprzedaży pojazdu danych przed umożliwieniem podpisania. </t>
  </si>
  <si>
    <t>WMSP10</t>
  </si>
  <si>
    <t>Dostępne będzie archiwum umów podpisanych oraz lista wersji roboczych umów.</t>
  </si>
  <si>
    <t>WMSP11</t>
  </si>
  <si>
    <t>System zapewni parametryzowane mechanizmy retencji danych (np. usuwanie plików lub wersji roboczych po upływie określonego czasu).</t>
  </si>
  <si>
    <t>WMSP12</t>
  </si>
  <si>
    <t>System umożliwi zgłoszenie sprzedaży pojazdu do Zakładu Ubezpieczeń. Sprzedaż może zgłosić sprzedający lub kupujący.</t>
  </si>
  <si>
    <t>WMSP13</t>
  </si>
  <si>
    <t>System umożliwi obustronne zgłoszenie sprzedaży. Zakłada się możliwość korzystania z funkcjonalności przez dwóch równolegle lub kolejno zalogowanych użytkowników (np. po przekazaniu przez sprzedającego kupującemu kodu lub linku do wstępnie przygotowanego dokumentu umowy).</t>
  </si>
  <si>
    <t>WMSP14</t>
  </si>
  <si>
    <t xml:space="preserve">System pozwoli na uzupełnienie oświadczenia o sprzedaży pojazdu danymi pobranymi z profilu użytkownika oraz Bazy OI UFG, w tym na możliwość edycji określonych pól. Jeżeli użytkownik wygenerował wcześniej w Systemie umowę sprzedaży, to System umożliwi uzupełnienie oświadczenia danymi z tej umowy wraz z oznaczeniem ich statusu (np. faktu potwierdzenia ich poprawności przez obie strony na etapie generowania umowy). </t>
  </si>
  <si>
    <t>WMSP15</t>
  </si>
  <si>
    <t>System umożliwi dołączanie załączników w ustalonych formatach (np. PDF, JPG, JPEG, PNG, BMP).</t>
  </si>
  <si>
    <t>WMSP16</t>
  </si>
  <si>
    <t>Zgłoszenie zostanie przekazane do odpowiedniego Zakładu Ubezpieczeń. Zgłoszenie będzie mogło być obsłużone zarówno za pomocą odpowiednich formularzy, jak i usług sieciowych wytworzonych w ramach Projektu.</t>
  </si>
  <si>
    <t>WMSP17</t>
  </si>
  <si>
    <t>W ramach obsługi zgłoszenia przez Zakład Ubezpieczeń będzie możliwe określenie statusu sprawy (np. potwierdzenie jej przyjęcia do obsługi).</t>
  </si>
  <si>
    <t>WMSP18</t>
  </si>
  <si>
    <t>Użytkownik będzie miał możliwość wyświetlenia listy swoich zgłoszeń, zawierającej co najmniej datę przekazania zgłoszenia oraz status.</t>
  </si>
  <si>
    <t>WMSP19</t>
  </si>
  <si>
    <t>System wyświetli podsumowanie zgłoszenia i umożliwi eksport do pliku PDF.</t>
  </si>
  <si>
    <t>WMSP20</t>
  </si>
  <si>
    <t>System umożliwi edycję przekazanego zgłoszenia i ponowne przesłanie, po zwróceniu go przez obsługujący ZU.</t>
  </si>
  <si>
    <t>WMSP21</t>
  </si>
  <si>
    <t>Usługa umożliwi również zgłoszenie do Zakładu Ubezpieczeń innych przypadków utraty posiadania pojazdu (np. demontaż, kradzież).</t>
  </si>
  <si>
    <t>WMSP22</t>
  </si>
  <si>
    <t>W ramach Projektu zrealizowana zostanie integracja z ePUAP umożliwiająca wysyłkę zawiadomienia o sprzedaży pojazdu do Wydziału Komunikacji.</t>
  </si>
  <si>
    <t>WMSP23</t>
  </si>
  <si>
    <t>System będzie generował powiadomienia o wysłanym zgłoszeniu sprzedaży pojazdu w kontekście posiadanych przez zalogowanego użytkownika spraw.</t>
  </si>
  <si>
    <t>WMSP24</t>
  </si>
  <si>
    <t>System umożliwi wygenerowanie informacji dotyczącej przebiegu ubezpieczenia i historii szkód pojazdu w okresie jego posiadania, na podstawie danych pobranych z profilu użytkownika oraz Bazy OI UFG.</t>
  </si>
  <si>
    <t>WMSP25</t>
  </si>
  <si>
    <t>Dane dotyczące przebiegu Ubezpieczeń pojazdu i historii szkód pojazdu będą pobierane z Bazy OI UFG za pomocą zaprojektowanych i wytworzonych w ramach Projektu usług.</t>
  </si>
  <si>
    <t>WMSP26</t>
  </si>
  <si>
    <t>System umożliwi eksport zaświadczenia do pliku formacie PDF.</t>
  </si>
  <si>
    <t>WMSP27</t>
  </si>
  <si>
    <t>System umożliwi wyświetlenie listy wygenerowanych informacji o przebiegu ubezpieczenia i historii szkód pojazdu, zawierającej co najmniej datę generowania, a także podgląd szczegółów wygenerowanej uprzednio informacji.</t>
  </si>
  <si>
    <t>WMOK06</t>
  </si>
  <si>
    <t>W Strefie Obywatela dostępna będzie funkcjonalność kontaktu z Centrum Obsługi Klienta, zgodnie z wymaganiami w wymaganiach od WMOK01 do WMOK05.</t>
  </si>
  <si>
    <t>WMOK07</t>
  </si>
  <si>
    <t xml:space="preserve">Użytkownik zalogowany będzie mógł dodatkowo do pytania na formularzu kontaktu dodać załączniki. </t>
  </si>
  <si>
    <t>WMOK08</t>
  </si>
  <si>
    <t>W Strefie Obywatela będzie dostępny podgląd listy wysłanych pytań do Centrum Obsługi Klienta, z możliwością wyświetlenia szczegółów pytania i odpowiedzi.</t>
  </si>
  <si>
    <t>SP - Wyszukiwanie danych reprezentantów</t>
  </si>
  <si>
    <t>SP - Powiadomienie do PBUK o zmiane danych reprezentantów</t>
  </si>
  <si>
    <t>SP - Powiadomienie do UFG o zmiane danych reprezentantów</t>
  </si>
  <si>
    <t>Liczba FTR</t>
  </si>
  <si>
    <t>WSTAT - Weryfikacja OC pojazdu - Liczba zapytań</t>
  </si>
  <si>
    <t>WSTAT - Weryfikacja OC pojazdu - Pobieranie plików</t>
  </si>
  <si>
    <t>WSTAT- Weryfikacja OC pojazdu - Kliknięcia w Zgłoś Szkodę</t>
  </si>
  <si>
    <t>WSTAT MATOMO - Weryfikacja OC pojazdu - Sposób uzupełniania danych</t>
  </si>
  <si>
    <t>WSTAT MATOMO - Weryfikacja OC pojazdu - Źródła wywołania</t>
  </si>
  <si>
    <t>WSTAT - Weryfikacja OC pojazdu - Segmentacja klientów</t>
  </si>
  <si>
    <t>WSTAT - Weryfikacja OC pojazdu - Najpopularniejsze zapytania</t>
  </si>
  <si>
    <t>WSTAT - Umowa sprzedaży - Liczba umów dziennie</t>
  </si>
  <si>
    <t>WSTAT - Umowa sprzedaży - Użytkownicy</t>
  </si>
  <si>
    <t>WSTAT - Umowa sprzedaży - Statusy zawartych umów</t>
  </si>
  <si>
    <t>WSTAT - Umowa sprzedaży - Statusy utworzonych umów</t>
  </si>
  <si>
    <t>WSTAT - Umowa sprzedaży - Liczba zgłoszeń spoza Eufg</t>
  </si>
  <si>
    <t>WSTAT - Umowa sprzedaży - Pobieranie plików</t>
  </si>
  <si>
    <t>WSTAT - Umowa sprzedaży - Etap pobierania plikow</t>
  </si>
  <si>
    <t>WSTAT - Umowa sprzedaży - Przebieg ubezpieczenia i historia</t>
  </si>
  <si>
    <t>WSTAT - Umowa sprzedaży - Wysłane zapytania o dane</t>
  </si>
  <si>
    <t>Weryfikacja OC pojazdu - Pobranie ekstraktu</t>
  </si>
  <si>
    <t xml:space="preserve">Weryfikacja OC pojazdu -  Matomo - wygenerowanie raportu "Sposób uzupełniania danych" </t>
  </si>
  <si>
    <t>Weryfikacja OC pojazdu - Matomo - wygenerowanie raportu "Źródła wywołania"</t>
  </si>
  <si>
    <t>WSTAT - Reprezentanci ds. roszczeń - Liczba zapytań</t>
  </si>
  <si>
    <t>WSTAT - Reprezentanci ds. roszczeń - Moduł zarządzania reprezentantami</t>
  </si>
  <si>
    <t>WSTAT MATOMO - Reprezentanci ds. roszczeń - Lokalizacja</t>
  </si>
  <si>
    <t>Umowa sprzedaży - Pobranie raportu</t>
  </si>
  <si>
    <t>Umowa sprzedaży - Pobranie ekstraktu</t>
  </si>
  <si>
    <t>Reprezentanci ds. roszczeń - Pobranie raportu</t>
  </si>
  <si>
    <t>Reprezentanci ds. roszczeń - Pobranie ekstraktu</t>
  </si>
  <si>
    <t xml:space="preserve">Reprezentanci ds. roszczeń - Matomo - wygenerowanie raportu "Lokalizacja" </t>
  </si>
  <si>
    <t>Weryfikacja OC pojazdu - Pobranie raportu</t>
  </si>
  <si>
    <t>Weryfikacja dokumentów - Pobranie raportu</t>
  </si>
  <si>
    <t>Weryfikacja dokumentów - Pobranie ekstraktu</t>
  </si>
  <si>
    <t>WSTAT MATOMO - Zarządzanie treścią Ogólne - Statystyki z modułu zarządzania treścią: pobrania</t>
  </si>
  <si>
    <t>WSTAT MATOMO - Zarządzanie treścią Ogólne - Statystyki z modułu zarządzania treścią: użytkownicy Infoportalu</t>
  </si>
  <si>
    <t>WSTAT MATOMO - Zarządzanie treścią Ogólne - Statystyki z modułu zarządzania treścią: wyświetlenia</t>
  </si>
  <si>
    <t>WSTAT MATOMO - Zarządzanie treścią Ogólne - Statystyki z modułu zarządzania treścią: kliknięcia</t>
  </si>
  <si>
    <t>Zarządzanie treścią Ogólne - Matomo - wygenerowanie raportu "Statystyki z modułu zarządzania treścią: wyświetlenia"</t>
  </si>
  <si>
    <t>Zarządzanie treścią Ogólne - Matomo - wygenerowanie raportu "Statystyki z modułu zarządzania treścią: kliknięcia"</t>
  </si>
  <si>
    <t>Zarządzanie treścią Ogólne - Matomo - wygenerowanie raportu "Statystyki z modułu zarządzania treścią: pobrania"</t>
  </si>
  <si>
    <t>Zarządzanie treścią Ogólne - Matomo - wygenerowanie raportu "Statystyki z modułu zarządzania treścią: użytkownicy Infoportalu"</t>
  </si>
  <si>
    <t>SK - Usuń reprezentanta</t>
  </si>
  <si>
    <t>SP - Usuń reprezentanta</t>
  </si>
  <si>
    <t>SK - Dodaj reprezentanta</t>
  </si>
  <si>
    <t>SP - Dodaj reprezentanta</t>
  </si>
  <si>
    <t>SK - Zasil wsadowo reprezentantów</t>
  </si>
  <si>
    <t>SP - Zasil wsadowo reprezentantów</t>
  </si>
  <si>
    <t>SK - Modyfikuj dane reprezentanta</t>
  </si>
  <si>
    <t>SP - Modyfikuj dane reprezentanta</t>
  </si>
  <si>
    <t>SP - Wyślij prośbę o potwierdzenie danych reprezentantów</t>
  </si>
  <si>
    <t>SK - Potwierdź dane reprezentantów</t>
  </si>
  <si>
    <t>WSTAT - Weryfikacja dokumentów - Liczba zapytań</t>
  </si>
  <si>
    <t>SP - Powiadomienie do ZU o konieczności potwierdzenia danych</t>
  </si>
  <si>
    <t>SK - Wyświetl szczegóły danych reprezentanta</t>
  </si>
  <si>
    <t>WSTAT - Wirtualny asystent - Ocena przydatności</t>
  </si>
  <si>
    <t>Wirtualny asystent - Pobranie raportu</t>
  </si>
  <si>
    <t>Wirtualny asystent - Pobranie ekstraktu</t>
  </si>
  <si>
    <t>Wirtualny asystent - Matomo - wygenerowanie raportu "Liczba interakcji"</t>
  </si>
  <si>
    <t>WSTAT MATOMO - Wirtualny asystent - Liczba interakcji</t>
  </si>
  <si>
    <t>SK - Wyszukaj dane reprezentantów</t>
  </si>
  <si>
    <t>WSTAT - Ocena artykułów - Ocena przydatności</t>
  </si>
  <si>
    <t>WSTAT MATOMO - Ocena artykułów - Interakcje z wyszukiwarką</t>
  </si>
  <si>
    <t>Ocena artykułów - Matomo - wygenerowanie raportu "Interakcje z wyszukiwarką"</t>
  </si>
  <si>
    <t>Ocena artykułów -  Pobranie raportu</t>
  </si>
  <si>
    <t>SP - Wyeksportuj macierz reprezentantów</t>
  </si>
  <si>
    <t>Ocena artykułów -  Pobranie ekstraktu</t>
  </si>
  <si>
    <t>SK - Powiadomienie do UFG o potwierdzeniu danych reprezentantów</t>
  </si>
  <si>
    <t>SP - Wyszukaj dane reprezentantów</t>
  </si>
  <si>
    <t>SP - Wyświetl szczegóły danych reprezentanta</t>
  </si>
  <si>
    <t>WSTAT - Obsługa klienta i raporty RDO - Liczba wątków</t>
  </si>
  <si>
    <t>WSTAT - Obsługa klienta i raporty RDO - Liczba wniosków RDO</t>
  </si>
  <si>
    <t>WSTAT - Obsługa klienta i raporty RDO - Pobrania</t>
  </si>
  <si>
    <t>Obsługa klienta raporty RDO - Pobranie raportu</t>
  </si>
  <si>
    <t>Obsługa klienta raporty RDO - Pobranie ekstraktu</t>
  </si>
  <si>
    <t>WSTAT - Moduł komunikacji z ZU - Moduł komunikacji</t>
  </si>
  <si>
    <t>WSTAT MATOMO - Moduł komunikacji z ZU - Moduł powitalny SK</t>
  </si>
  <si>
    <t>WSTAT MATOMO - Moduł komunikacji z ZU - Moduł powitalny SP</t>
  </si>
  <si>
    <t>Moduł komunikacji z ZU - Pobranie raportu</t>
  </si>
  <si>
    <t>Moduł komunikacji z ZU - Pobranie ekstraktu</t>
  </si>
  <si>
    <t>Moduł komunikacji z ZU - Matomo - wygenerowanie raportu "Moduł powitalny SK"</t>
  </si>
  <si>
    <t>Moduł komunikacji z ZU - Matomo - wygenerowanie raportu "Moduł powitalny SP"</t>
  </si>
  <si>
    <t>WSTAT - Obsługa zgłoszeń sprzedaży pojazdu - Liczba zgłoszeń</t>
  </si>
  <si>
    <t>WSTAT - Obsługa zgłoszeń sprzedaży pojazdu - Liczba otwartych formularzy</t>
  </si>
  <si>
    <t>WSTAT - Obsługa zgłoszeń sprzedaży pojazdu - Czas obsługi zgłoszeń</t>
  </si>
  <si>
    <t>Obsługa zgłoszeń sprzedaży pojazdu - Pobranie raportu</t>
  </si>
  <si>
    <t>Obsługa zgłoszeń sprzedaży pojazdu - Pobranie ekstraktu</t>
  </si>
  <si>
    <t>WSTAT - Moduł zasilania OI - Liczba zasileń jednostkowych</t>
  </si>
  <si>
    <t>WSTAT - Moduł zasilania OI - Liczba zasileń wsadowych</t>
  </si>
  <si>
    <t>WSTAT - Moduł zasilania OI - Statystyki z działań</t>
  </si>
  <si>
    <t>WSTAT - Moduł zasilania OI - Pakiety danych</t>
  </si>
  <si>
    <t>Moduł zasilania OI - Pobranie raportu</t>
  </si>
  <si>
    <t>Moduł zasilania OI - Pobranie ekstraktu</t>
  </si>
  <si>
    <t>WSTAT - Moduł obsługi sprawozdań</t>
  </si>
  <si>
    <t>Moduł obsługi sprawozdań - pobranie raportu</t>
  </si>
  <si>
    <t>Moduł obsługi sprawozdań - pobranie ekstraktu</t>
  </si>
  <si>
    <t>Moduł udostępniania danych - Pobranie raportu</t>
  </si>
  <si>
    <t>Moduł udostępniania danych - Pobranie eksportu</t>
  </si>
  <si>
    <t>WSTAT - Moduł udostępniania danych - Liczba zapytań</t>
  </si>
  <si>
    <t>WSTAT - Moduł udostępniania danych - Zapytania wsadowe</t>
  </si>
  <si>
    <t>WSTAT - Moduł udostępniania danych - Eksporty</t>
  </si>
  <si>
    <t>WSTAT - Weryfikacja posiadacza pojazdu mechanicznego - Liczba zapytań</t>
  </si>
  <si>
    <t>WSTAT - Weryfikacja posiadacza pojazdu mechanicznego - Pobieranie plików</t>
  </si>
  <si>
    <t>Weryfikacja posiadacza pojazdu mechanicznego - Pobranie raportu</t>
  </si>
  <si>
    <t>Weryfikacja posiadacza pojazdu mechanicznego - Pobranie eksportu</t>
  </si>
  <si>
    <t>WSTAT - Moduł delta - Liczba zapytań o deltę standardową</t>
  </si>
  <si>
    <t>WSTAT - Moduł delta - Liczba zapytań o deltę niestandardową</t>
  </si>
  <si>
    <t>Moduł delta - Pobranie raportu</t>
  </si>
  <si>
    <t>Moduł delta - Pobranie eksportu</t>
  </si>
  <si>
    <t>WSTAT - Moduł obsługi kont firm - Wnioski</t>
  </si>
  <si>
    <t>WSTAT - Moduł obsługi kont firm - Konta</t>
  </si>
  <si>
    <t>Moduł obsługi kont firm - Pobranie raportu</t>
  </si>
  <si>
    <t>Moduł obsługi kont firm - Pobranie ekstraktu</t>
  </si>
  <si>
    <t>WSTAT - Moduł lista zadań - Ocena przydatności</t>
  </si>
  <si>
    <t>Moduł lista zadań - Pobranie raportu</t>
  </si>
  <si>
    <t>Moduł lista zadań - Pobranie ekstraktu</t>
  </si>
  <si>
    <t>INF - Weryfikuj dokument</t>
  </si>
  <si>
    <t>INF - Oceń przydatność artykułu Bazy Wiedzy</t>
  </si>
  <si>
    <t>INF - Wyszukaj artykuł w Bazie wiedzy / Wybierz kategorię artykułów</t>
  </si>
  <si>
    <t>SK - Wyeksportuj dane reprezentantów - PDF, XML, XLSX, CSV, JSON</t>
  </si>
  <si>
    <t>SP - Wyeksportuj dane reprezentantów - PDF, XML, XLSX, CSV, JSON</t>
  </si>
  <si>
    <t>INF - Sprawdź OC</t>
  </si>
  <si>
    <t>INF - Pobierz wynik sprawdzenia OC</t>
  </si>
  <si>
    <t>n/d</t>
  </si>
  <si>
    <t>SK - Sprawdź OC</t>
  </si>
  <si>
    <t>SK - Pobierz wynik sprawdzenia OC</t>
  </si>
  <si>
    <t>SP - Sprawdź OC</t>
  </si>
  <si>
    <t>SP - Pobierz wynik sprawdzenia OC</t>
  </si>
  <si>
    <t>INF - Zadaj pytanie do Departamentu Obsługi Klienta</t>
  </si>
  <si>
    <t>Wymaganie (kod lub nazwa)</t>
  </si>
  <si>
    <t>Treść wymagania</t>
  </si>
  <si>
    <t>Komentarz</t>
  </si>
  <si>
    <t xml:space="preserve">WMOB01 </t>
  </si>
  <si>
    <t>Zbudowana w ramach Projektu funkcjonalność weryfikacji ubezpieczenia OC pojazdu zostanie osadzona jako usługa w aplikacji mObywatel.</t>
  </si>
  <si>
    <t xml:space="preserve">WMOB02 </t>
  </si>
  <si>
    <t>Sposób implementacji funkcjonalności UFG powinien nawiązywać do innych rozwiązań udostępnionych przez mObywatel (poziom szczegółowości przedstawionych danych, UX).</t>
  </si>
  <si>
    <t>N/D</t>
  </si>
  <si>
    <t xml:space="preserve">WCMS01 </t>
  </si>
  <si>
    <t>CMS umożliwi zarządzanie portalem przez administratora biznesowego. Zarządzanie portalem nie może wymagać prac programistycznych.</t>
  </si>
  <si>
    <t xml:space="preserve">WCMS02 </t>
  </si>
  <si>
    <t>CMS umożliwi tworzenie nowych stref portalu (np. dedykowanych nowym zadaniom UFG lub projektom realizowanym przez UFG) i zarządzanie nimi tak, jak strefami wytworzonymi w ramach Projektu.</t>
  </si>
  <si>
    <t>PU_WCMS_05_STR_ZAS - Struktura zasobów informacyjnych</t>
  </si>
  <si>
    <t>CMS umożliwi utworzenie menu niezależnego od struktury portalu. Możliwe będzie dowolne dostosowanie budowy menu i zawarcie w nim linków wewnętrznych (do zasobów CMS) i zewnętrznych, a także pominięcie w menu strony występującej w strukturze Platformy.</t>
  </si>
  <si>
    <t>PU_WCMS_01_KONF_MENU - Konfiguracja menu Portalu</t>
  </si>
  <si>
    <t>Zmiana układu elementów na zasadach drag &amp; drop.</t>
  </si>
  <si>
    <t xml:space="preserve">WCMS05 </t>
  </si>
  <si>
    <t>Definiowanie dowolnej struktury zasobów informacyjnych w ramach zarządzanych stref portalu.</t>
  </si>
  <si>
    <t xml:space="preserve">WCMS06 </t>
  </si>
  <si>
    <t>Tworzenie i edycja szablonów zasobów do wykorzystania w ramach zarządzanych stref portalu.</t>
  </si>
  <si>
    <t>PU_WSZT_06_SZAB_ZAS - Szablony zasobów informacyjnych</t>
  </si>
  <si>
    <t xml:space="preserve">WCMS07 </t>
  </si>
  <si>
    <t>Tworzenie i edycja fragmentów treści (lub kodu) do wielokrotnego wykorzystania w ramach zarządzanych stref portalu. Celem jest ułatwienie zarządzania powtarzalnymi elementami szablonów, formularzy, wydruków, itp.</t>
  </si>
  <si>
    <t>PU_WCMS_07_TYP_ZAS - Typy zasobów informacyjnych</t>
  </si>
  <si>
    <t xml:space="preserve">WCMS08 </t>
  </si>
  <si>
    <t>Definiowanie  własnych  typów  zasobów  (poprzez  utworzenie  szablonu z niestandardowymi polami).</t>
  </si>
  <si>
    <t>WCMS09</t>
  </si>
  <si>
    <t xml:space="preserve">Obsługa zróżnicowanych typów zasobów – tekstu sformatowanego, formularzy, obrazów, plików do pobrania, plików multimedialnych do odtworzenia, hiperlinków, itd.  </t>
  </si>
  <si>
    <t xml:space="preserve">WCMS10 </t>
  </si>
  <si>
    <t>Możliwość publikowania plików zabezpieczonych hasłem, które mogą być udostępniane na zewnątrz za pomocą linku.</t>
  </si>
  <si>
    <t>PU_WCMS_11_PUB_PLIK_HAS - Publikacja plików</t>
  </si>
  <si>
    <t xml:space="preserve">WCMS11 </t>
  </si>
  <si>
    <t>Określenie widoczności zasobu w nawigacji.</t>
  </si>
  <si>
    <t xml:space="preserve">WCMS12 </t>
  </si>
  <si>
    <t>Oznaczanie zasobów tagami (obsługiwanymi przez wyszukiwarkę).</t>
  </si>
  <si>
    <t>PU_WCMS_08_OZN_TAG - Oznaczanie zasobów tagami</t>
  </si>
  <si>
    <t xml:space="preserve">WCMS13 </t>
  </si>
  <si>
    <t>Osadzanie zasobów z serwisów zewnętrznych, np. YouTube, LinkedIn.</t>
  </si>
  <si>
    <t>PU_WCMS_12_OSADZ_ZAS - Osadzanie zasobów zewnętrznych</t>
  </si>
  <si>
    <t xml:space="preserve">WCMS14 </t>
  </si>
  <si>
    <t>Możliwość publikacji treści w serwisie zewnętrznym, np. Facebook, LinkedIn.</t>
  </si>
  <si>
    <t>PU_WCMS_13_MED_SPOL - Udostępnianie treści na portalach społecznościowych</t>
  </si>
  <si>
    <t xml:space="preserve">WCMS15 </t>
  </si>
  <si>
    <t>Obsługa wielu wersji językowych dla zarządzanych portali.</t>
  </si>
  <si>
    <t>WCMS16</t>
  </si>
  <si>
    <t>Możliwość dodawania kolejnych wersji językowych portali i stron.</t>
  </si>
  <si>
    <t>PU_WCMS_04_WER_JEZ - Dodanie kolejnej wersji językowej</t>
  </si>
  <si>
    <t xml:space="preserve">WCMS17 </t>
  </si>
  <si>
    <t>Wersjonowanie oraz archiwizacja zasobów (wraz z możliwością podglądu historii zmian i przywrócenia wybranej wersji zasobu, usunięcia historii wersji zasobu i określenia polityk retencji dla grup zasobów).</t>
  </si>
  <si>
    <t>PU_WCMS_09_WER_ARCH - Archiwizacja i przywrócenie wybranej wersji zasobu</t>
  </si>
  <si>
    <t xml:space="preserve">WCMS18 </t>
  </si>
  <si>
    <t>Określenie dat ważności zasobów (np. rozpoczęcie wyświetlania zasobu w przyszłości lub wstrzymanie jego wyświetlania po osiągnięciu określonej daty).</t>
  </si>
  <si>
    <t>PU_WCMS_10_WAZ_ZAS - Określenie dat ważności zasobu</t>
  </si>
  <si>
    <t xml:space="preserve">WCMS19 </t>
  </si>
  <si>
    <t>Tworzenie ścieżek akceptacji zasobów (np. określenie wymogu akceptacji zasobu przez Dział Prawny przed publikacją). Tworzone ścieżki akceptacji powinny uwzględniać kontekst, typ (szablon) zasobu, dostępne grupy użytkowników i składać się z dowolnej liczby kroków.</t>
  </si>
  <si>
    <t>PU_WCMS_02_SCIE_AKC - Ścieżki akceptacji zasobów</t>
  </si>
  <si>
    <t xml:space="preserve">WCMS20 </t>
  </si>
  <si>
    <t>Definiowanie  grup  użytkowników  (np.  kontrahenci,  Obywatele)  i  zasobów (np. instrukcje, treści dla kontrahentów).</t>
  </si>
  <si>
    <t xml:space="preserve">WCMS21 </t>
  </si>
  <si>
    <t>Możliwość powiązania wybranych grup użytkowników z odpowiednią grupą np. w LDAP.</t>
  </si>
  <si>
    <t>PU_WCMS_18_POW_GRUP - Powiązanie grup użytkowników</t>
  </si>
  <si>
    <t xml:space="preserve">WCMS22 </t>
  </si>
  <si>
    <t>Możliwość dodania użytkowników do wielu grup.</t>
  </si>
  <si>
    <t xml:space="preserve">WCMS23 </t>
  </si>
  <si>
    <t>Dodawanie zasobów do wielu grup (brak duplikacji zasobów).</t>
  </si>
  <si>
    <t xml:space="preserve">WCMS24 </t>
  </si>
  <si>
    <t>Definiowanie ról użytkowników (np. administrator, moderator).</t>
  </si>
  <si>
    <t xml:space="preserve">WCMS25 </t>
  </si>
  <si>
    <t>Tworzenie polityk dostępu w oparciu o granularne uprawnienia systemowe (np. wyświetlenie zasobu, możliwość tworzenia zasobu, możliwość edycji zasobu, możliwość usuwania zasobu, możliwość tworzenia szablonu, możliwość przeglądania logów, itd.).</t>
  </si>
  <si>
    <t xml:space="preserve">WCMS26 </t>
  </si>
  <si>
    <t>Tworzenie list dostępu (ACL) do zasobów w oparciu o grupy użytkowników, grupy zasobów, role użytkowników, konteksty i polityki dostępu.</t>
  </si>
  <si>
    <t xml:space="preserve">WCMS27 </t>
  </si>
  <si>
    <t>Umożliwienie uwierzytelnienia i autoryzacji użytkowników z wykorzystaniem metod wykorzystywanych przez Zamawiającego.</t>
  </si>
  <si>
    <t xml:space="preserve">WCMS28 </t>
  </si>
  <si>
    <t>Wykonanie dowolnej czynności, możliwej do wykonania z użyciem GUI, za pomocą API. Dostęp do API powinien wymagać specjalnego uprawnienia.</t>
  </si>
  <si>
    <t xml:space="preserve">WCMS29 </t>
  </si>
  <si>
    <t>Możliwe będzie pobranie generowanych treści (np. odpowiedzi na zapytania, raportów, wniosków, itd.) do plików w określonym formacie (np. PDF, XLSX, XML, CSV, JSON). Lista formatów plików wskazanych w nawiasie jest katalogiem zamkniętym, tzn. nie będzie rozszerzana, ale na etapie analizy Zamawiający może ją ograniczyć dla niektórych funkcjonalności.</t>
  </si>
  <si>
    <t>PU_WCMS_11_PUB_PLIK - Pobranie pliku</t>
  </si>
  <si>
    <t xml:space="preserve">WCMS30 </t>
  </si>
  <si>
    <t>Wszystkie moduły i funkcjonalności Portalu, gdzie wymagane jest wprowadzanie danych przez Użytkownika będą działać w sposób spójny (np. jeżeli wymagane będzie wprowadzenie pojedynczej daty, to Użytkownik będzie mógł wybrać ją z kalendarza, jeżeli wymagane będzie wprowadzenie zakresu dat, to Użytkownik wybierze zakres dat z kalendarza w ramach jednego pola, jeżeli w różnych modułach Użytkownik będzie wprowadzał numer rejestracyjny pojazdu, to będzie on walidowany w ten sam sposób, itd.).</t>
  </si>
  <si>
    <t xml:space="preserve">WCMS31 </t>
  </si>
  <si>
    <t>Wszystkie moduły i funkcjonalności Portalu, gdzie możliwe jest wykorzystanie wyniku poprzedniej akcji do wykonania przez użytkownika kolejnej akcji (np. wykorzystanie wyniku złożonego zapytania do złożenia wniosku, złożenie zapytania z tymi samymi parametrami w innym scenariuszu, itd.) umożliwią to Użytkownikowi.</t>
  </si>
  <si>
    <t xml:space="preserve">WCMS32 </t>
  </si>
  <si>
    <t>Wszystkie moduły i funkcjonalności Portalu będą prezentować generowane treści (np. odpowiedzi na zapytania, raporty, wnioski) w spójny sposób. Możliwa będzie prezentacja rozbudowanych list i długich tekstów w sposób niewpływający negatywnie na ich czytelność (np. poprzez zwijanie ich fragmentów).</t>
  </si>
  <si>
    <t xml:space="preserve">WCMS33 </t>
  </si>
  <si>
    <t>Wszystkie moduły i funkcjonalności Portalu będą (tam gdzie to wskazane) ułatwiać Użytkownikowi korzystanie z nich, np. poprzez wyświetlanie podpowiedzi kontekstowych, objaśnień czy linków do dokumentacji.</t>
  </si>
  <si>
    <t xml:space="preserve">WCMS34 </t>
  </si>
  <si>
    <t>System zarządzania treścią zostanie zintegrowany z Modułem Powiadomień umożliwiając np. wysyłanie powiadomień do wybranych użytkowników po publikacji zasobu. Wszystkie moduły i funkcjonalności będą wysyłać powiadomienia w ten sam sposób, a zarządzanie nimi będzie scentralizowane i spójne.</t>
  </si>
  <si>
    <t>PU_WCMS_15_WYS_POW - Wysyłka powiadomień</t>
  </si>
  <si>
    <t xml:space="preserve">WWYS01 </t>
  </si>
  <si>
    <t>Wyszukiwanie pełnotekstowe.</t>
  </si>
  <si>
    <t xml:space="preserve">WWYS02 </t>
  </si>
  <si>
    <t xml:space="preserve">Wyszukiwanie zaawansowane w oparciu o atrybuty zasobów dostępne w Systemie Zarządzania Treścią (data publikacji, obszar, autor itp.).  </t>
  </si>
  <si>
    <t xml:space="preserve">WWYS03 </t>
  </si>
  <si>
    <t>Wyszukiwarka obsłuży zapytania również wtedy, gdy będą zawierały drobne błędy w pisowni lub językowe, odmiany słów oraz skróty.</t>
  </si>
  <si>
    <t xml:space="preserve">WWYS04 </t>
  </si>
  <si>
    <t xml:space="preserve">System Zarządzania Treścią umożliwi wyłączenie wybranych zasobów z wyszukiwania (np. poprzez zaznaczenie odpowiedniego pola). Pominięcie zasobu w wyszukiwaniu będzie niezależne od jego widoczności – zasób ukryty w wyszukiwaniu może być dostępny poprzez bezpośredni link. </t>
  </si>
  <si>
    <t xml:space="preserve">WWYS05 </t>
  </si>
  <si>
    <t>System Zarządzania Treścią umożliwi „wyróżnienie” wybranych zasobów w wyszukiwaniu. Takie zasoby będą prezentowane na początku listy wyników i możliwe będzie ich graficzne wyróżnienie, np. poprzez użycie innego koloru tła, specjalnej ikony, itp.</t>
  </si>
  <si>
    <t xml:space="preserve">WWYS06 </t>
  </si>
  <si>
    <t>Prezentacja wyników wyszukiwania umożliwi użytkownikowi przejście do wybranego zasobu.</t>
  </si>
  <si>
    <t xml:space="preserve">WWYS07 </t>
  </si>
  <si>
    <t>System Zarządzania Treścią umożliwi parametryzację (w tym określenie opcji dostępnych dla odbiorcy – np. 10, 20, 50) liczby wyników wyszukiwania wyświetlanych na jednej stronie. Możliwe będzie również określenie sposobu wyświetlania wyników wyszukiwania (np. lista, siatka, określenie poziomu szczegółowości).</t>
  </si>
  <si>
    <t xml:space="preserve">WWYS08 </t>
  </si>
  <si>
    <t>Możliwe będzie utworzenie wielu wyszukiwarek odpowiadających różnym portalom i modułom. Wyszukiwarki te mogą różnić się w zakresie wskazanej wyżej konfiguracji, w szczególności: używać różnych szablonów wyników, używać stron o różnej liczbie wyników, obejmować wyszukiwanie różnych typów zasobów.</t>
  </si>
  <si>
    <t xml:space="preserve">WWYS09 </t>
  </si>
  <si>
    <t>Dostęp do wyników wyszukiwania będzie możliwy poprzez bezpośredni link.</t>
  </si>
  <si>
    <t xml:space="preserve">WWYS10 </t>
  </si>
  <si>
    <t xml:space="preserve">Na etapie analizy zostaną zdefiniowane wymagania dla szczególnych wyników zapytań – na przykład po wpisaniu zapytania „sprawdź OC dla [nr_rej]” wyświetlenie w wynikach wyszukiwarki formularza weryfikacji OC z uzupełnionym numerem rejestracyjnym. Przewidujemy, że takich szczególnych wyników zapytań będzie co najwyżej 10.  </t>
  </si>
  <si>
    <t xml:space="preserve">WWYS11 </t>
  </si>
  <si>
    <t xml:space="preserve">Wyniki wyszukiwania będą podlegały cache’owaniu (zapisowi w pamięci podręcznej). Mechanizm ten będzie umożliwiał określenie czasu retencji wyników (np. 10 minut, 1 godzina, 24 godziny) oraz jego całkowite wyłączenie (wyniki będą generowane przy każdym wyszukiwaniu). Możliwe będzie również wyczyszczenie pamięci podręcznej wyników wyszukiwania przez użytkownika z odpowiednimi uprawnieniami w dowolnym momencie.  </t>
  </si>
  <si>
    <t xml:space="preserve">WWAS01 </t>
  </si>
  <si>
    <t xml:space="preserve">Wykorzystanie sztucznej inteligencji w zakresie pozyskiwania informacji o problemie od użytkownika i jej interpretacji, z wykorzystaniem rozumienia kontekstu i języka naturalnego.  </t>
  </si>
  <si>
    <t xml:space="preserve">WWAS02 </t>
  </si>
  <si>
    <t>Działanie w oparciu o bazę wiedzy dotyczącą ubezpieczeń komunikacyjnych i działalności Funduszu, zasiloną na podstawie informacji zawartych na stronie ufg.pl oraz w dokumentach dostarczonych przez UFG.</t>
  </si>
  <si>
    <t xml:space="preserve">WWAS03 </t>
  </si>
  <si>
    <t>Zaimplementowane mechanizmy uczenia, z  uwzględnieniem ograniczeń wyspecyfikowanych na etapie analizy.</t>
  </si>
  <si>
    <t xml:space="preserve">WWAS04 </t>
  </si>
  <si>
    <t>Udzielanie poprawnych językowo, zrozumiałych i zgodnych z zasiloną bazą wiedzy odpowiedzi.</t>
  </si>
  <si>
    <t xml:space="preserve">WWAS05 </t>
  </si>
  <si>
    <t>Chatbot, na podstawie wpisanego przez użytkownika pytania, będzie kierował do odpowiedniej strony Infoportalu UFG lub udzielał bezpośrednio informacji.</t>
  </si>
  <si>
    <t xml:space="preserve">WWAS06 </t>
  </si>
  <si>
    <t>Chatbot będzie ułatwiał skorzystanie z wybranych usług/funkcjonalności, np. weryfikacji ubezpieczenia OC.</t>
  </si>
  <si>
    <t xml:space="preserve">WWAS07 </t>
  </si>
  <si>
    <t>Możliwość aktualizowania przez pracowników UFG słownika bazy wiedzy i zarządzania procesem uczenia.</t>
  </si>
  <si>
    <t xml:space="preserve">WWAS08 </t>
  </si>
  <si>
    <t>Chatbot będzie wykrywał wprowadzone przez użytkownika portalu dane osobowe i umożliwiał ich usunięcie / nieprzekazanie do usług. Funkcjonalność sterowana parametrem systemowym.</t>
  </si>
  <si>
    <t>WINF01</t>
  </si>
  <si>
    <t>Infoportal UFG będzie miał od nowa zaprojektowany, nowoczesny układ graficzny, z silnym naciskiem na kwestie wysokiej użyteczności, ergonomii rozwiązania i łatwości znalezienia informacji. Projekt graficzny będzie uwzględniał wszystkie funkcjonalności Platformy eUFG wraz z przekierowaniami do systemów powiązanych (SMUbOb, eSCOR, SOSiR, ZPIiWZPU, portale DFG, TFG).</t>
  </si>
  <si>
    <t>WINF02</t>
  </si>
  <si>
    <t>Wyświetlanie widoku Infoportalu UFG i korzystanie z usług dostępnych dla Obywatela będzie dostosowane do urządzeń mobilnych (co najmniej dla systemów Android na przeglądarkach Chrome, Firefox, Edge oraz na iOS i iPadOS na przeglądarkach Safari, Chrome, Firefox, Edge, w wersjach wydanych w ciągu roku 2023 lub nowszych).</t>
  </si>
  <si>
    <t>WINF03</t>
  </si>
  <si>
    <t>Infoportal UFG będzie stanowił stronę główną UFG, zawierającą intuicyjną nawigację z prostymi przekierowaniami do poszczególnych Modułów (w tym Modułów/Systemów zrealizowanych w innych projektach) oraz do Infoportalu TFG i Infoportalu DFG.</t>
  </si>
  <si>
    <t>WINF04</t>
  </si>
  <si>
    <t>Infoportal UFG będzie zawierał przydatne dla Obywateli treści w formie poradnikowej. Wszystkie treści dla Platformy eUFG powinny uwzględniać zasady prostego języka.</t>
  </si>
  <si>
    <t>WINF05</t>
  </si>
  <si>
    <t>Infoportal UFG będzie eksponował treści, które są najczęściej poszukiwane przez użytkowników.</t>
  </si>
  <si>
    <t>WINF06</t>
  </si>
  <si>
    <t>Infoportal UFG będzie umożliwiał użytkownikom zapoznanie się z treścią w postaci formularzy interaktywnych, dokumentów lub plików audio/video oraz pobranie udostępnionych materiałów.</t>
  </si>
  <si>
    <t>WINF07</t>
  </si>
  <si>
    <t>W Infoportalu UFG będzie możliwość oceniania przydatności poszczególnych treści. Statystyki z ocen przydatności będą dostępne dla Pracowników UFG w Strefie Pracownika.</t>
  </si>
  <si>
    <t>WSTAT08</t>
  </si>
  <si>
    <t>WINF08</t>
  </si>
  <si>
    <t>Infoportal UFG będzie dostępny w co najmniej trzech wersjach językowych: polskiej, angielskiej i ukraińskiej.</t>
  </si>
  <si>
    <t>WINF09</t>
  </si>
  <si>
    <t>W Infoportalu UFG zostaną zbudowane/osadzone:
• Moduł weryfikacja ubezpieczenia OC,
• Moduł weryfikacja dokumentów,
• Moduł weryfikacja reprezentanta ds. roszczeń,
• Moduł obsługi klienta,
• Moduł obsługi kont firm,
• Moduł wyszukiwania treści,
• Moduł Wirtualny Asystent.</t>
  </si>
  <si>
    <t>WINF10</t>
  </si>
  <si>
    <t>Infoportal UFG zostanie zrealizowany w taki sposób, aby możliwe było osadzenie w nim istniejących Modułów z innych projektów lub dodanie przekierowań.</t>
  </si>
  <si>
    <t>WINF11</t>
  </si>
  <si>
    <t>W ramach Projektu przewidujemy wdrożenie narzędzia do zbierania danych analitycznych, np. dotyczących ruchu na stronie (statystyki, ścieżki dostępu). Narzędzie do badania ruchu powinno uwzględniać wymagania opisane w rozdziale 4.8.4. Strefa Pracownika UFG - Moduł statystyki z portalu oraz w rozdziale 11.12 System monitoringu.</t>
  </si>
  <si>
    <t>WSTAT01</t>
  </si>
  <si>
    <t>WWOC01</t>
  </si>
  <si>
    <t>W ramach Projektu zaprojektowane i zbudowane zostaną formularz oraz synchroniczna usługa sieciowa służące do weryfikacji, czy posiadacz wskazanego pojazdu mechanicznego jest objęty ochroną ubezpieczenia OC na podany dzień. Dane będą pobierane z Bazy OI UFG.</t>
  </si>
  <si>
    <t>WWOC02</t>
  </si>
  <si>
    <t>W celu złożenia zapytania należy podać numer rejestracyjny lub VIN pojazdu oraz dzień, na który wykonywana jest weryfikacja; opcjonalnie można podać kraj zdarzenia. Możliwe będzie także wyszukanie umowy OC według danych polisy. Formularz umożliwia wpisanie danych przez użytkownika, nagranie wypowiedzi, z której zostaną rozpoznane parametry zapytania lub załączenie zdjęcia, z którego zostaną odczytane przez System parametry zapytania. Usługa zapewni ustaloną na etapie analizy walidację i standaryzację parametrów wejściowych (np. wymagania na liczbę i rodzaj znaków, odporność na wielkość liter i polskie znaki, usuwanie lub zamianę określonych znaków na etapie wyszukiwania w bazie danych, obsługę wartości uznanych za niepoprawne lub skutkujących odpowiedzią o zbyt dużym rozmiarze).</t>
  </si>
  <si>
    <t>WWOC03</t>
  </si>
  <si>
    <t>Odpowiedź zawiera informację o numerze polisy, Zakładzie Ubezpieczeń (w tym adresie) oraz marce i modelu pojazdu. W przypadku podania kraju zdarzenia jest zwracana również informacja o reprezentancie ds. roszczeń. W uzgodnionych na etapie analizy przypadkach usługa zwróci odpowiedź również wtedy, gdy z Bazy OI UFG wynika, że pojazd wskazany w zapytaniu w podanej dacie posiadał inny numer rejestracyjny (np. z powodu zmiany własności). Będzie to możliwe pod warunkiem potwierdzenia odpowiedniej jakości danych dot. numeru rejestracyjnego i VIN tego pojazdu w Bazie OI UFG. Jeżeli dla podanych kryteriów w Bazie OI UFG istnieje więcej niż jedna umowa OC, to będą mogły zostać wyświetlone wszystkie polisy spełniające te kryteria.</t>
  </si>
  <si>
    <t>WWOC04</t>
  </si>
  <si>
    <t>Jeżeli zapytanie składa użytkownik zalogowany, odpowiedź zawiera informację o końcu ochrony ubezpieczeniowej.</t>
  </si>
  <si>
    <t>WWOC05</t>
  </si>
  <si>
    <t>Odpowiedź zawiera link do formularza zgłoszenia szkody w odpowiednim Zakładzie Ubezpieczeń lub instrukcję postępowania, jeśli sprawca szkody nie posiada ubezpieczenia komunikacyjnego OC ppm.</t>
  </si>
  <si>
    <t>WWOC06</t>
  </si>
  <si>
    <t>Treść odpowiedzi będzie generowana dynamicznie na podstawie odpowiedzi usługi, parametrów zapytania oraz szablonów (WCMS06, WCMS07).</t>
  </si>
  <si>
    <t>WWOC07</t>
  </si>
  <si>
    <t>Funkcjonalność będzie zabezpieczona przed automatyzacją zapytań, np. za pomocą mechanizmu CAPTCHA.</t>
  </si>
  <si>
    <t>WWOC08</t>
  </si>
  <si>
    <t>Będzie możliwość pobrania odpowiedzi na weryfikację OC do pliku w formacie PDF.</t>
  </si>
  <si>
    <t>WWER01</t>
  </si>
  <si>
    <t>System umożliwi pobranie określonych dokumentów wygenerowanych w Platformie eUFG (np. historii ubezpieczeniowej pojazdu).</t>
  </si>
  <si>
    <t>WWER02</t>
  </si>
  <si>
    <t>W celu pobrania dokumentu należy podać parametry zależne od typu dokumentu (np. PESEL użytkownika i kod dokumentu lud kod QR).</t>
  </si>
  <si>
    <t>WWER03</t>
  </si>
  <si>
    <t>Dokument będzie opatrzony oznaczeniem wskazującym, że nie jest oryginalnym dokumentem i został pobrany na potrzeby weryfikacji.</t>
  </si>
  <si>
    <t>WWER04</t>
  </si>
  <si>
    <t>W celu realizacji usługi zostanie zaprojektowany i zbudowany formularz weryfikacji dokumentów, uwzględniający możliwość przekierowania do analogicznych funkcjonalności zbudowanych w ramach innych projektów.</t>
  </si>
  <si>
    <t>WREP01</t>
  </si>
  <si>
    <t>W ramach Projektu zaprojektowany i zbudowany zostanie formularz  do wyszukania informacji o reprezentancie ds. roszczeń krajowego Zakładu Ubezpieczeń oraz zagranicznego Zakładu Ubezpieczeń wykonującego działalność w Polsce.</t>
  </si>
  <si>
    <t>WREP02</t>
  </si>
  <si>
    <t>Wyszukanie informacji następuje na podstawie nazwy Zakładu Ubezpieczeń, kraju oraz daty, na którą następuje weryfikacja.</t>
  </si>
  <si>
    <t>WREP03</t>
  </si>
  <si>
    <t>System prezentuje informacje o nazwie, adresie i danych kontaktowych reprezentanta ds. roszczeń.</t>
  </si>
  <si>
    <t>WREP04</t>
  </si>
  <si>
    <t>Treść odpowiedzi będzie generowana dynamicznie na podstawie odpowiedzi usługi, parametrów zapytania oraz szablonów.</t>
  </si>
  <si>
    <t>WREP05</t>
  </si>
  <si>
    <t>Szablony odpowiedzi będą wykorzystywały współdzielone zasoby (WCMS06, WCMS07).</t>
  </si>
  <si>
    <t>WREP06</t>
  </si>
  <si>
    <t>WREP07</t>
  </si>
  <si>
    <t>System umożliwi pobranie odpowiedzi do pliku w formacie PDF.</t>
  </si>
  <si>
    <t>WMOK01</t>
  </si>
  <si>
    <t>W ramach Projektu zaprojektowany i zbudowany zostanie formularz kontaktu z Centrum Obsługi Klienta UFG.</t>
  </si>
  <si>
    <t>WMOK02</t>
  </si>
  <si>
    <t>Pole „temat” formularza kontaktu będzie oparte o listę pytań i odpowiedzi (FAQ), z którymi użytkownik musi zapoznać się przed możliwością uzupełnienia formularza i wysyłki pytania. Pole „treść pytania” użytkownik uzupełnia samodzielnie.</t>
  </si>
  <si>
    <t>WMOK03</t>
  </si>
  <si>
    <t>Użytkownik niezalogowany w formularzu kontaktu z Centrum Obsługi Klienta UFG powinien podać dane kontaktowe umożliwiające udzielenie odpowiedzi. W przypadku użytkownika zalogowanego dane zostaną pobrane z profilu użytkownika.</t>
  </si>
  <si>
    <t>WMOK04</t>
  </si>
  <si>
    <t>Pytania przesłane przez formularz kontaktu będą obsługiwane w Strefie Pracownika – Moduł obsługi klienta.</t>
  </si>
  <si>
    <t>WMOK05</t>
  </si>
  <si>
    <t>Platforma eUFG będzie generować powiadomienia do użytkownika z potwierdzeniem przesłania pytania oraz o otrzymaniu odpowiedzi. W przypadku pytań przesłanych przez niezalogowanych użytkowników, przesłana zostanie cała odpowiedź. System wykorzysta integrację z istniejącym Modułem Powiadomień UFG.</t>
  </si>
  <si>
    <t>WMKF01</t>
  </si>
  <si>
    <t>W ramach Projektu zaprojektowane i zbudowane zostaną formularze rejestracji kont typu „jednoosobowa działalność gospodarcza”, „firma” oraz „inny podmiot”. Na formularzach wyświetlane będą dane osoby wnioskującej oraz do uzupełnienia: dane działalności / firmy oraz dane administratorów, którzy będą mieli dostęp do konta. Wymagane będzie także załączenie dokumentów potwierdzających umocowanie do założenia konta.</t>
  </si>
  <si>
    <t>WMKF02</t>
  </si>
  <si>
    <t>System na podstawie wypełnionego formularza rejestracji konta typu „jednoosobowa działalność gospodarcza”, „firma” lub „inny podmiot” utworzy wniosek o założenie konta. Wnioski będą obsługiwane w Strefie Pracownika – Moduł obsługi kont firm.</t>
  </si>
  <si>
    <t>WMKF11</t>
  </si>
  <si>
    <t>WMKF03</t>
  </si>
  <si>
    <t>W module zostanie zaprojektowany i zbudowany formularz uzupełnienia wniosku o założenie konta.</t>
  </si>
  <si>
    <t>WMKF04</t>
  </si>
  <si>
    <t>Platforma eUFG będzie generować powiadomienia do osoby rejestrującej konto oraz wskazanego administratora z dostępem do konta dotyczące statusu obsługi wniosku o założenie konta oraz wymaganych działań. System wykorzysta integrację z istniejącym Modułem Powiadomień UFG.</t>
  </si>
  <si>
    <t>WMKF05</t>
  </si>
  <si>
    <t>W module zostanie zaprojektowany i zbudowany formularz weryfikacji adresu e-mail oraz opcjonalne weryfikacji nr telefonu, formularz aktywacji konta i formularz ustawienia hasła.</t>
  </si>
  <si>
    <t>WMKF06</t>
  </si>
  <si>
    <t>W module zostaną zaprojektowane i zbudowane formularze do zmiany hasła z ponowną weryfikacją tożsamości.</t>
  </si>
  <si>
    <t>WMKF07</t>
  </si>
  <si>
    <t>W module zostaną zaprojektowane i zbudowane formularze zmiany / aktualizacji danych konta. Zmiana / aktualizacja danych konta może wymagać ponownej akceptacji przez Pracownika UFG.</t>
  </si>
  <si>
    <t>WSO01</t>
  </si>
  <si>
    <t xml:space="preserve">W Strefie Obywatela będą dostępne funkcjonalności i treści Infoportalu oraz dodatkowo funkcjonalności dostępne tylko dla zalogowanych użytkowników. W Strefie Obywatela zostaną osadzone lub znajdą się przekierowania do:
• Moduł spraw Obywatela,
• Moduł sprzedaż / zakup pojazdu,
• Moduł obsługi klienta,
• Moduł obsługi kont firm,
• Moduł weryfikacja ubezpieczenia OC,
• Moduł weryfikacja reprezentanta ds. roszczeń,
• Moduł Wirtualny Asystent,
• Moduł wyszukiwania treści.
</t>
  </si>
  <si>
    <t>WSO02</t>
  </si>
  <si>
    <t>Wykonawca osadzi funkcjonalności w istniejącej Strefie Obywatela z wykorzystaniem technologii mikrofrontendowej.</t>
  </si>
  <si>
    <t>WSO03</t>
  </si>
  <si>
    <r>
      <t xml:space="preserve">Wyświetlanie i korzystanie z usług dostępnych dla Obywatela będzie dostosowane do urządzeń mobilnych (patrz: </t>
    </r>
    <r>
      <rPr>
        <b/>
        <sz val="10.5"/>
        <color indexed="8"/>
        <rFont val="URW DIN"/>
        <charset val="1"/>
      </rPr>
      <t>WINF02</t>
    </r>
    <r>
      <rPr>
        <sz val="10.5"/>
        <color indexed="8"/>
        <rFont val="URW DIN"/>
        <charset val="1"/>
      </rPr>
      <t>).</t>
    </r>
  </si>
  <si>
    <t>WMSO01</t>
  </si>
  <si>
    <t>W ramach Projektu zaprojektowany i zbudowany zostanie Moduł spraw Obywatela, który będzie zbierał i udostępniał podstawowe informacje z systemów merytorycznych UFG o  sprawach użytkownika posiadającego konto. Funkcjonalność dla Obywatela ma na celu zebranie w jednym miejscu danych z różnych systemów i umożliwienie Obywatelowi wgląd do jego spraw prowadzonych przez Fundusz (np. sprawy dotyczące opłaty za brak OC, sprawy dotyczące likwidacji szkody przez UFG, sprawy dotyczące roszczenia regresowego).</t>
  </si>
  <si>
    <t>WMSO02</t>
  </si>
  <si>
    <t>W ramach Modułu spraw Obywatela zbudowany zostanie mikrofrontend do osadzenia na stronie głównej po zalogowaniu oraz usługi REST umożliwiające przesyłanie / pobieranie aktualnych danych z systemów UFG (Opłaty, Regresy, Szkody, TFG, DFG, eSCOR).</t>
  </si>
  <si>
    <t>WMSP29</t>
  </si>
  <si>
    <t>WMOK09</t>
  </si>
  <si>
    <t xml:space="preserve">W ramach Projektu zaprojektowana i zbudowana zostanie funkcjonalność składania wniosków o udostępnienie danych w formie dokumentu (np. wniosek o udostępnienie Raportu Danych Osobowych). </t>
  </si>
  <si>
    <t>WMOK10</t>
  </si>
  <si>
    <t>W Strefie Obywatela będzie dostępny podgląd listy wysłanych wniosków o udostępnienie danych w formie dokumentu z możliwością pobrania dokumentów, które zostały wygenerowane.</t>
  </si>
  <si>
    <t>WMKF08</t>
  </si>
  <si>
    <t xml:space="preserve">W Strefie Obywatela dla kont typu „firma” oraz „inny podmiot” dostępna będzie funkcjonalność zarządzania użytkownikami, którzy mają dostęp do konta. </t>
  </si>
  <si>
    <t>WMKF09</t>
  </si>
  <si>
    <t>W module zostaną zaprojektowane i zbudowane formularze dodania użytkownika do konta firmy z możliwością zarządzania uprawnieniami.</t>
  </si>
  <si>
    <t>WMKF10</t>
  </si>
  <si>
    <t>Platforma eUFG będzie generować powiadomienia do użytkowników dotyczące możliwości aktywacji konta. System wykorzysta integrację z istniejącym Modułem Powiadomień UFG.</t>
  </si>
  <si>
    <t>WSK01</t>
  </si>
  <si>
    <t>W ramach Projektu zostaną zaprojektowane i zbudowane moduły Platformy eUFG opisane w niniejszym rozdziale. Moduły te zostaną osadzone w istniejącej Strefie Kontrahenta UFG.</t>
  </si>
  <si>
    <t>WSK02</t>
  </si>
  <si>
    <t>W Strefie Kontrahenta osadzone zostaną także materiały e-learning dostarczone zgodnie z wymaganiami opisanymi w rozdziale 10. Szkolenia.</t>
  </si>
  <si>
    <t>WSK03</t>
  </si>
  <si>
    <t>Użytkownicy UFG będą mogli zarządzać Strefą Kontrahenta z wykorzystaniem Systemu Zarządzania Treścią w Strefie Pracownika UFG. Obejmuje to co najmniej:
· tworzenie, edycję i usuwanie zasobów;
· określanie dostępu do ww. zasobów i modułów z uwzględnieniem wielopoziomowej struktury grup odbiorców definiowanej na podstawie m.in. przynależności organizacyjnej i posiadanych uprawnień dostępowych.</t>
  </si>
  <si>
    <t>WSK04</t>
  </si>
  <si>
    <t>W Strefie Kontrahenta zapewniona zostanie logiczna organizacja poszczególnych modułów, a widoczność i dostępność poszczególnych modułów będzie uzależniona od uprawnień dostępowych posiadanych przez Użytkownika.</t>
  </si>
  <si>
    <t>WMP01</t>
  </si>
  <si>
    <t xml:space="preserve">W Strefie Kontrahenta zostanie zaprojektowana i zbudowana nowa strona startowa dla Zakładów Ubezpieczeń, na której wyświetlane będą powiadomienia oraz najważniejsze treści i informacje. Zakres wyświetlanych informacji zostanie ustalony na etapie analizy, natomiast może on obejmować zarówno treści wprowadzone w Systemie Zarządzania Treścią (np. najnowsze ogłoszenia), jak i dane pobrane z innych modułów Platformy eUFG (np. informacja o sprawozdaniu kwartalnym oczekującym na wypełnienie lub liczbie przypadków niezgodności do zweryfikowania). </t>
  </si>
  <si>
    <t>WMKZU01</t>
  </si>
  <si>
    <t xml:space="preserve">W ramach Projektu zostanie zaprojektowany i zbudowany Moduł komunikacji z Zakładami Ubezpieczeń. </t>
  </si>
  <si>
    <t>WMKZU02</t>
  </si>
  <si>
    <t>Moduł komunikacji z Zakładami Ubezpieczeń będzie obejmował portal informacyjny dla Zakładów Ubezpieczeń, zaprojektowany w ramach Projektu, zbudowany przy użyciu Systemu Zarządzania Treścią opisanego w rozdziale 4.2.</t>
  </si>
  <si>
    <t>WMKZU03</t>
  </si>
  <si>
    <t>Zarządzanie treścią w Strefie Kontrahenta będzie odbywać się z wykorzystaniem Systemu Zarządzania Treścią opisanego w rozdziale 4.2. Treści przeznaczone dla Zakładów Ubezpieczeń będą odseparowane i niedostępne dla innych grup odbiorców.</t>
  </si>
  <si>
    <t>WMKZU04</t>
  </si>
  <si>
    <t>W Module komunikacji z Zakładami Ubezpieczeń będzie dostępne kalendarium istotnych wydarzeń i terminów (pracownik UFG będzie miał możliwość zarządzania kalendarzem poprzez określenie m.in. tematu i terminu wydarzenia, krótkiego opisu, poszczególnych odbiorców lub ich grup, np. wybranych Zakładów Ubezpieczeń).</t>
  </si>
  <si>
    <t>WMKZU05</t>
  </si>
  <si>
    <t>System umożliwi wygodne przeglądanie i przeszukiwanie historii komunikacji.</t>
  </si>
  <si>
    <t>WMKZU06</t>
  </si>
  <si>
    <t>Moduł Komunikacji będzie zintegrowany z istniejącym w UFG Modułem Powiadomień, umożliwiającym przesyłanie powiadomień zgodnie ze sparametryzowaną konfiguracją. W ramach Projektu należy uwzględnić specyfikację listy powiadomień wysyłanych do Zakładów Ubezpieczeń, uwzgledniającą szczegóły każdego powiadomienia do konfiguracji w Module Powiadomień oraz integrację z tym Modułem w zakresie wywoływania wysyłki powiadomień na podstawie zaistniałych w eUFG zdarzeń biznesowych. Istniejący Moduł Powiadomień będzie odpowiedzialny za przyjęcie komunikatu o zdarzeniu biznesowym i wysyłkę powiadomienia zdefiniowanymi kanałami (sms, e-mail, powiadomienie na stronie), zgodnie ze zgodami wyrażonymi przez Użytkownika. Do integracji wykorzystane zostaną istniejące usługi REST. W ramach projektu należy zdefiniować powiadomienia w procesach biznesowych i zaimplementować ich wywołanie w Module Powiadomień.</t>
  </si>
  <si>
    <t>WMKZU07</t>
  </si>
  <si>
    <t>Funkcjonalność „Uzgodnień” umożliwi rozpoczęcie uzgodnień (jednocześnie może być prowadzonych wiele uzgodnień, system wyświetli ich listę i stan).</t>
  </si>
  <si>
    <t>WMKZU08</t>
  </si>
  <si>
    <t>Funkcjonalność „Uzgodnień” umożliwi wskazanie grupy roboczej spośród użytkowników systemu, a także określenie ich ról (np. obserwator, akceptujący).</t>
  </si>
  <si>
    <t>WMKZU09</t>
  </si>
  <si>
    <t>Funkcjonalność „Uzgodnień” umożliwi dodanie dokumentów do zaopiniowania (akceptacja, odrzucenie, zgłoszenie uwag).</t>
  </si>
  <si>
    <t>WMKZU10</t>
  </si>
  <si>
    <t>Funkcjonalność „Uzgodnień” umożliwi wersjonowanie dokumentów po każdej rundzie opiniowania.</t>
  </si>
  <si>
    <t>WMKZU11</t>
  </si>
  <si>
    <t>Funkcjonalność „Uzgodnień” umożliwi komentowanie poszczególnych dokumentów i całych uzgodnień.</t>
  </si>
  <si>
    <t>WMKZU12</t>
  </si>
  <si>
    <t>Funkcjonalność „Uzgodnień” umożliwi dodanie ankiety skierowanej do uczestników procesu i prezentację jej wyników określonym grupom odbiorców.</t>
  </si>
  <si>
    <t>WMKZU13</t>
  </si>
  <si>
    <t>Funkcjonalność „Uzgodnień” umożliwi zakończenie procesu uzgodnień.</t>
  </si>
  <si>
    <t>WMKZU14</t>
  </si>
  <si>
    <t>Funkcjonalność „Uzgodnień” umożliwi zakomunikowanie wyniku uzgodnień.</t>
  </si>
  <si>
    <t>WMKZU15</t>
  </si>
  <si>
    <t>Funkcjonalność „Uzgodnień” umożliwi informowanie użytkowników o postępach procesu (np. dodanie nowego dokumentu, zakończenie opiniowania dokumentu, zakończenie uzgodnień) za pośrednictwem Modułu Powiadomień.</t>
  </si>
  <si>
    <t>WMKZU16</t>
  </si>
  <si>
    <t>Funkcjonalność „Uzgodnień” umożliwi wgląd do historii uzgodnień i odpowiedzi udzielonych przez poszczególne Zakłady Ubezpieczeń, w tym możliwość eksportu danych do pliku oraz automatyczne generowanie podsumowania udzielonych odpowiedzi (np. wyników ankiety).</t>
  </si>
  <si>
    <t>W ramach Projektu zostanie zaprojektowany i zbudowany Moduł obsługi zgłoszeń sprzedaży pojazdu.</t>
  </si>
  <si>
    <t>WMSP30</t>
  </si>
  <si>
    <t>System umożliwi przegląd i filtrowanie listy zarejestrowanych zgłoszeń sprzedaży pojazdu przypisanych do Zakładu Ubezpieczeń użytkownika. zawierającej co najmniej dane identyfikujące pojazd, datę sprzedaży, datę przekazania oraz status, z możliwością eksportu do pliku oraz przejścia do Modułu zasilania OI ze wstępnie wypełnionymi danymi pochodzącymi ze zgłoszenia.</t>
  </si>
  <si>
    <t>WMSP31</t>
  </si>
  <si>
    <t>System umożliwi wyświetlenie szczegółów zgłoszenia sprzedaży pojazdu, z możliwością odczytu i pobrania załącznika w formacie PDF oraz zasilenia danymi Bazy OI.</t>
  </si>
  <si>
    <t>WMSP32</t>
  </si>
  <si>
    <t>System umożliwi eksport danych zgłoszenia do pliku w określonym formacie (np. PDF, XML, XLSX, CSV, JSON). Lista formatów plików wskazanych w nawiasie jest katalogiem zamkniętym, tzn. nie będzie rozszerzana, ale na etapie analizy Zamawiający może ją ograniczyć dla niektórych funkcjonalności.</t>
  </si>
  <si>
    <t>WMSP33</t>
  </si>
  <si>
    <t>System umożliwi komunikację ze zgłaszającym z poziomu szczegółów zgłoszenia poprzez zwrot zgłoszenia w celu uzupełnienia/korekty.</t>
  </si>
  <si>
    <t>WMSP34</t>
  </si>
  <si>
    <t>System umożliwi zmianę statusu zgłoszenia (np. zamknięcie, odrzucenie, zwrot do uzupełnienia).</t>
  </si>
  <si>
    <t>WMSP35</t>
  </si>
  <si>
    <t>System umożliwi obsługę funkcjonalności Modułu za pomocą API udostępnionego podmiotom zewnętrznym.</t>
  </si>
  <si>
    <t>WMSP36</t>
  </si>
  <si>
    <t>System zapewni możliwość automatycznego przekazania informacji o zarejestrowanym zgłoszeniu do Zakładu Ubezpieczeń za pomocą dodatkowych kanałów, np. poczty elektronicznej.</t>
  </si>
  <si>
    <t>WMZOI01</t>
  </si>
  <si>
    <t>W ramach Projektu zostanie zaprojektowany i zbudowany Moduł zasilania Bazy OI UFG. System zostanie zintegrowany z istniejącymi usługami sieciowymi zasilania.</t>
  </si>
  <si>
    <t>WMZOI02</t>
  </si>
  <si>
    <t>System umożliwi zasilanie jednostkowe polisami, zdarzeniami i odszkodowaniami w trybie dodawania nowego rekordu.</t>
  </si>
  <si>
    <t>WMZOI03</t>
  </si>
  <si>
    <t>System umożliwi wyszukiwanie zasileń na podstawie różnych kryteriów (np. numer polisy, identyfikator szkody, identyfikator odszkodowania, PESEL, VIN). Wynik wyszukiwania będzie zależał dodatkowo od organizacji zalogowanego użytkownika. W wyszukiwaniu mogą zostać uwzględnione dodatkowe reguły (np. brak możliwości wyszukiwania wartości uznanych za błędne lub techniczne).</t>
  </si>
  <si>
    <t>WMZOI04</t>
  </si>
  <si>
    <t>System umożliwi przejście od wyszukanego rekordu do zasilenia jednostkowego w trybie korekty, unieważnienia lub zasilenia nowego rekordu na podstawie istniejącego (kopia danych). W Systemie może zostać zdefiniowanych kilka trybów korekty różniących się układem i wymagalnością pól.</t>
  </si>
  <si>
    <t>WMZOI05</t>
  </si>
  <si>
    <t>System umożliwi wyświetlenie szczegółów konkretnego rekordu (np. data zasilenia, przekazane dane) w trybie korekty lub odczytu.</t>
  </si>
  <si>
    <t>WMZOI06</t>
  </si>
  <si>
    <t>System umożliwi zasilenie wsadowe polisami, zdarzeniami i odszkodowaniami za pomocą pliku XML (z kontrolą prawidłowości rozszerzenia przez aplikację). System umożliwi jednoczesne użycie kilku plików.</t>
  </si>
  <si>
    <t>WMZOI07</t>
  </si>
  <si>
    <t>System umożliwi wyszukiwanie przekazanych pakietów danych oraz wyświetlanie szczegółów wybranego pakietu.</t>
  </si>
  <si>
    <t>WMZOI08</t>
  </si>
  <si>
    <t>System umożliwi wyszukiwanie pakietów komunikatów zwrotnych, wyświetlanie szczegółów wybranego pakietu komunikatów zwrotnych lub jego pobranie.</t>
  </si>
  <si>
    <t>WMZOI09</t>
  </si>
  <si>
    <t>System umożliwi przechodzenie na formularzu wyszukiwania między polisą, zdarzeniem i odszkodowaniem na podstawie łączących je relacji (np. przejście od polisy do zdarzeń z nią powiązanych). Przy nawigacji mogą zostać uwzględnione dodatkowe reguły, np. blokujące możliwość przejścia dla określonych wartości identyfikatorów.</t>
  </si>
  <si>
    <t>WMZOI10</t>
  </si>
  <si>
    <t>Na formularzu podglądu rekordu/zasilenia/korekty/unieważnienia zapewniona zostanie wizualizacja danych dot. obiektu z aktualnego formularza i obiektów powiązanych (mapa danych z osią czasu).</t>
  </si>
  <si>
    <t>WMZOI11</t>
  </si>
  <si>
    <t>Po wyszukaniu obiektów będzie możliwość wybrania kilku obiektów i zaznaczeniu ich do unieważnienia – jednostkowe unieważnienie kilku wybranych obiektów.</t>
  </si>
  <si>
    <t>WMZOI12</t>
  </si>
  <si>
    <t>System umożliwi eksport zasileń (w tym korekt i unieważnień) z wypełnionego formularza do pliku XML w schemacie zgodnym z usługami zasilania.</t>
  </si>
  <si>
    <t>WMZOI13</t>
  </si>
  <si>
    <t>System umożliwi import zasileń (w tym korekt i unieważnień) z pliku XML w celu automatycznego wypełnienia formularza danymi.</t>
  </si>
  <si>
    <t>WMZOI14</t>
  </si>
  <si>
    <r>
      <t xml:space="preserve">Formularze będą zawierały odpowiednie walidacje danych (na podstawie określonych reguł biznesowych oraz schematu XSD usług zasilania). Tam, gdzie to możliwe, walidacje będą przeprowadzane po stronie przeglądarki. W szczególności:
</t>
    </r>
    <r>
      <rPr>
        <sz val="11"/>
        <color indexed="8"/>
        <rFont val="Verdana"/>
        <family val="2"/>
      </rPr>
      <t>·</t>
    </r>
    <r>
      <rPr>
        <sz val="7"/>
        <color indexed="8"/>
        <rFont val="Times New Roman"/>
        <family val="1"/>
      </rPr>
      <t xml:space="preserve">        </t>
    </r>
    <r>
      <rPr>
        <sz val="10.5"/>
        <color indexed="8"/>
        <rFont val="URW DIN"/>
      </rPr>
      <t>wprowadzane dane będą walidowane na podstawie określonych kryteriów (np. długość, typ, cyfra kontrolna, relacje logiczne między różnymi datami, wybór z list rozwijanych) na poziomie formularza,
·</t>
    </r>
    <r>
      <rPr>
        <sz val="7"/>
        <color indexed="8"/>
        <rFont val="Times New Roman"/>
        <family val="1"/>
      </rPr>
      <t xml:space="preserve">        </t>
    </r>
    <r>
      <rPr>
        <sz val="10.5"/>
        <color indexed="8"/>
        <rFont val="URW DIN"/>
      </rPr>
      <t>widoczność i wymagalność pól mogą zależeć od ścieżki zasilenia (np. inny zakres danych pojazdu zarejestrowanego oraz pojazdu niepodlegającego rejestracji), 
·</t>
    </r>
    <r>
      <rPr>
        <sz val="7"/>
        <color indexed="8"/>
        <rFont val="Times New Roman"/>
        <family val="1"/>
      </rPr>
      <t xml:space="preserve">        </t>
    </r>
    <r>
      <rPr>
        <sz val="10.5"/>
        <color indexed="8"/>
        <rFont val="URW DIN"/>
      </rPr>
      <t>wykorzystane zostaną usługi słownikowe jako nieobligatoryjne podpowiedzi do wybranych pól formularzy (np. pola adresowe, rodzaj pojazdu); pola mają mieć możliwość późniejszej edycji.</t>
    </r>
  </si>
  <si>
    <t>WMZOI15</t>
  </si>
  <si>
    <t>Formularze będą dynamiczne – widoczność wybranych pól może zależeć od wypełnienia innych pól (np. wybranego rodzaju polisy), a także będzie możliwe dodawanie nowych elementów (np. kolejny okres ubezpieczenia lub kolejny ubezpieczony w tym samym okresie).</t>
  </si>
  <si>
    <t>WMZOI16</t>
  </si>
  <si>
    <t>System ma mieć możliwość obsługi trybu symulacji – wypełnienie formularzy odbywa się analogicznie do standardowego zasilenia, natomiast usługi zasilania wywoływane są z odpowiednim znacznikiem skutkujących wykonaniem walidacji i wyświetleniem komunikatów zwrotnych, ale bez zapisu danych do bazy.</t>
  </si>
  <si>
    <t>WMZOI17</t>
  </si>
  <si>
    <t xml:space="preserve">System wyświetli podsumowanie danych, którymi ma być zasilona Baza OI UFG w celu umożliwienia użytkownikowi weryfikacji, czy wprowadzone dane są poprawne.  </t>
  </si>
  <si>
    <t>WMZOI18</t>
  </si>
  <si>
    <t>System wyświetli komunikaty o przyjęciu danych i błędach (blokujących lub nieblokujących) zwrócone przez usługi zasilania.</t>
  </si>
  <si>
    <t>WMZOI19</t>
  </si>
  <si>
    <t>System ułatwi zasilanie obiektu podrzędnego (zdarzenia lub odszkodowania) poprzez możliwość wyszukania obiektu nadrzędnego (odpowiednio polisy lub zdarzenia) lub poprzez wybór odpowiedniej opcji z poziomu obiektu nadrzędnego.</t>
  </si>
  <si>
    <t>WMZOI20</t>
  </si>
  <si>
    <t>System będzie miał funkcjonalność podpowiadania danych na podstawie zdefiniowanych reguł (np. podpowiadanie adresu na podstawie numeru PESEL lub nazwy na podstawie numeru REGON).</t>
  </si>
  <si>
    <t>WMZR01</t>
  </si>
  <si>
    <t xml:space="preserve">W ramach Projektu zostanie zaprojektowany i zbudowany Moduł zarządzania reprezentantami ds. roszczeń. </t>
  </si>
  <si>
    <t>WMZR02</t>
  </si>
  <si>
    <t>System umożliwi obsługę zasilenia jednostkowego, modyfikacji reprezentanta oraz usuwania reprezentanta – formularz umożliwi dodanie danych ogólnych reprezentanta, danych teleadresowych i osoby kontaktowej oraz informacji dodatkowych.</t>
  </si>
  <si>
    <t>WMZR03</t>
  </si>
  <si>
    <t>Obsługa plików poprzez zasilenie wsadowe – formularz umożliwi dodanie nowych reprezentantów oraz przekazanie korekty dla pojedynczego rekordu lub wszystkich zapisanych danych.</t>
  </si>
  <si>
    <t>WMZR04</t>
  </si>
  <si>
    <t>System umożliwi wyświetlenie szczegółów danego reprezentanta (po dodaniu danych) oraz przejście do odpowiedniej akcji (modyfikacja, usunięcie, eksport do pliku).</t>
  </si>
  <si>
    <t>WMZR05</t>
  </si>
  <si>
    <t>System umożliwi wyszukiwanie danych na podstawie określonych kryteriów (np. ZU, reprezentant, kraj, data aktywności).</t>
  </si>
  <si>
    <t>WMZR06</t>
  </si>
  <si>
    <r>
      <t xml:space="preserve">System umożliwi użytkownikom odpowiedź na wystąpienie, o którym mowa w </t>
    </r>
    <r>
      <rPr>
        <b/>
        <sz val="10.5"/>
        <color indexed="8"/>
        <rFont val="URW DIN"/>
        <charset val="1"/>
      </rPr>
      <t>WMZR11</t>
    </r>
    <r>
      <rPr>
        <sz val="10.5"/>
        <color indexed="8"/>
        <rFont val="URW DIN"/>
        <charset val="1"/>
      </rPr>
      <t>, tzn. potwierdzenie, że dane zostały zaktualizowane lub że nie wymagają one aktualizacji.</t>
    </r>
  </si>
  <si>
    <t>WMZR07</t>
  </si>
  <si>
    <t>System umożliwi eksport danych (wybranego reprezentanta lub zbiorczo dla danego zakładu ubezpieczeń, kraju lub całego zbioru) do pliku w określonym formacie (np. PDF, XML, XLSX, CSV i JSON). Lista formatów plików wskazanych w nawiasie jest katalogiem zamkniętym, tzn. nie będzie rozszerzana, ale na etapie analizy Zamawiający może ją ograniczyć dla niektórych funkcjonalności.</t>
  </si>
  <si>
    <t>WMZR08</t>
  </si>
  <si>
    <t>WMOS01</t>
  </si>
  <si>
    <t xml:space="preserve">W ramach Projektu zostanie zaprojektowany i zbudowany Moduł obsługi sprawozdań. </t>
  </si>
  <si>
    <t>WMOS02</t>
  </si>
  <si>
    <r>
      <t xml:space="preserve">System umożliwi obsługę dwóch rodzajów okresowych sprawozdań: 
</t>
    </r>
    <r>
      <rPr>
        <sz val="11"/>
        <color indexed="8"/>
        <rFont val="URW DIN"/>
      </rPr>
      <t>· sprawozdania dot. stanu zasilenia Bazy OI UFG, które zawiera informację na temat liczby rekordów w systemach ZU w zależności od typu obiektu (np. polisa, szkoda, odszkodowanie), rodzaju ryzyka (np. OC/AC) oraz okresu, którego dotyczy informacja (każde sprawozdanie obejmuje określony horyzont danych historycznych),
·</t>
    </r>
    <r>
      <rPr>
        <sz val="11"/>
        <color indexed="8"/>
        <rFont val="Times New Roman"/>
        <family val="1"/>
      </rPr>
      <t xml:space="preserve"> </t>
    </r>
    <r>
      <rPr>
        <sz val="11"/>
        <color indexed="8"/>
        <rFont val="URW DIN"/>
      </rPr>
      <t>sprawozdania dot. składki OC komunikacyjnego  stanowiącego podstawę rozliczeń z UFG.</t>
    </r>
  </si>
  <si>
    <t>WMOS03</t>
  </si>
  <si>
    <t>System automatycznie udostępni formularz sprawozdania kwartalnego (w ustalonym układzie danych - wraz z rozpoczęciem nowego kwartału.</t>
  </si>
  <si>
    <t>WMOS04</t>
  </si>
  <si>
    <t>System zapewni automatyczne uzupełnienie danymi z poprzednich formularzy (z możliwością edycji) oraz umożliwi wprowadzenie nowych danych oraz dodatkowych uwag merytorycznych.</t>
  </si>
  <si>
    <t>WMOS05</t>
  </si>
  <si>
    <t>System zapewni formularz podsumowania złożonego sprawozdania, w tym możliwość eksportu do pliku w określonych formatach (np. XML, CSV, XLSX i JSON). Lista formatów plików wskazanych w nawiasie jest katalogiem zamkniętym, tzn. nie będzie rozszerzana, ale na etapie analizy Zamawiający może ją ograniczyć dla niektórych funkcjonalności.</t>
  </si>
  <si>
    <t>WMOS06</t>
  </si>
  <si>
    <t>System umożliwi zasilenie formularza poprzez import danych z pliku w określonym formacie (np. XML, CSV, XLSX i JSON). Lista formatów plików wskazanych w nawiasie jest katalogiem zamkniętym, tzn. nie będzie rozszerzana, ale na etapie analizy Zamawiający może ją ograniczyć dla niektórych funkcjonalności.</t>
  </si>
  <si>
    <t>WMOS07</t>
  </si>
  <si>
    <t>System pozwoli na wyświetlenie listy sprawozdań za poszczególne okresy z oznaczeniem ich statusu oraz dostępnych akcji (np. zatwierdzenie lub prośba o odblokowanie zatwierdzonego sprawozdania).</t>
  </si>
  <si>
    <t>WMOS08</t>
  </si>
  <si>
    <t>System zapewni obsługę funkcjonalności Modułu za pomocą API udostępnionego podmiotom zewnętrznym.</t>
  </si>
  <si>
    <t>WMWN01</t>
  </si>
  <si>
    <t>W ramach Projektu zostanie zaprojektowany i zbudowany Moduł wyjaśniania niezgodności masowych.</t>
  </si>
  <si>
    <t>WMWN02</t>
  </si>
  <si>
    <t>System umożliwi obsługę niezgodności masowych. Niezgodności masowe będą przekazywane przez system zewnętrzny - w tym celu stworzone zostaną w ramach Projektu usługi integracyjne umożliwiające zasilenie Platformy eUFG listą niezgodności. Platforma eUFG umożliwi również przekazanie zwrotnie udzielonych przez ZU odpowiedzi do systemu zewnętrznego.</t>
  </si>
  <si>
    <t>WMWN03</t>
  </si>
  <si>
    <t>System umożliwi przekierowanie do niezgodności indywidualnych (system zewnętrzny).</t>
  </si>
  <si>
    <t>WMWN04</t>
  </si>
  <si>
    <t>System umożliwi wyświetlenie, sortowanie, filtrowanie listy niezgodności masowych wraz z możliwością udzielenia odpowiedzi na niezgodność.</t>
  </si>
  <si>
    <t>WMWN05</t>
  </si>
  <si>
    <t>System umożliwi wyświetlenie podstawowych statystyk związanych z obsługą niezgodności (np. liczba niezgodności, liczba udzielonych odpowiedzi) oraz informacji o terminach weryfikacji.</t>
  </si>
  <si>
    <t>WMWN06</t>
  </si>
  <si>
    <t>System umożliwi wyświetlenie szczegółów niezgodności oraz przejście do edycji rekordu w ramach funkcjonalności Zasilenia jednostkowego, bezpośrednio w portalu.</t>
  </si>
  <si>
    <t>WMWN07</t>
  </si>
  <si>
    <t>W Module zostanie udostępniony formularz zasilenia wsadowego dla niezgodności masowych – możliwość eksportu pakietu niezgodności oraz importu odpowiedzi oraz wyświetlenie informacji po zasileniu.</t>
  </si>
  <si>
    <t>WMWN08</t>
  </si>
  <si>
    <t>WMUD01</t>
  </si>
  <si>
    <t>W ramach Projektu zostanie zaprojektowany i zbudowany Moduł udostępniania danych.</t>
  </si>
  <si>
    <t>WMUD02</t>
  </si>
  <si>
    <t>System zostanie zintegrowany z istniejącymi usługami udostępniania danych o przebiegu ubezpieczenia oraz historii szkód (dwie usługi synchroniczne oraz jedna usługa wsadowa) w ich najnowszej wersji.</t>
  </si>
  <si>
    <t>WMUD03</t>
  </si>
  <si>
    <t>System umożliwi obsługę zarówno zapytań indywidualnych i wsadowych.</t>
  </si>
  <si>
    <t>WMUD04</t>
  </si>
  <si>
    <t>W przypadku zapytań indywidualnych System umożliwi podanie parametrów zapytania oraz wyświetlenie odpowiedzi.</t>
  </si>
  <si>
    <t>WMUD05</t>
  </si>
  <si>
    <t>W przypadku zapytań wsadowych System umożliwi wysłanie pakietu zapytań w postaci pliku XML, sprawdzenie statusu zapytania, pobranie pakietu odpowiedzi lub wyświetlenie odpowiedzi na poszczególne zapytania elementarne w formie analogicznej do zapytania indywidualnego (np. poprzez prezentację odpowiedzi na kolejnych stronach/zakładkach). System zweryfikuje poprawność formatu pliku wejściowego.</t>
  </si>
  <si>
    <t>WMUD06</t>
  </si>
  <si>
    <t>System umożliwi import parametrów zapytania indywidualnego z XML na formularz oraz eksport parametrów zapytania z formularza do pliku XML.</t>
  </si>
  <si>
    <t>WMUD07</t>
  </si>
  <si>
    <t>System umożliwi prezentację odpowiedzi usług zarówno w formie skróconej (tzw. metryczki), jak i w formie szczegółowej (obie formy zawarte są w odpowiedzi usług). Forma skrócona zostanie zaprezentowana w formie tabelarycznej, natomiast forma szczegółowa posiada strukturę hierarchiczną. Na formularzu odpowiedzi zostaną użyte rozwiązania ułatwiające nawigację po odpowiedzi (np. filtrowanie, sortowanie, rozwijanie lub zwijanie elementów formularza).</t>
  </si>
  <si>
    <t>WMUD08</t>
  </si>
  <si>
    <t>System umożliwi eksport odpowiedzi do pliku w określonym formacie (np. PDF, XML, XLSX, CSV i JSON). Lista formatów plików wskazanych w nawiasie jest katalogiem zamkniętym, tzn. nie będzie rozszerzana, ale na etapie analizy Zamawiający może ją ograniczyć dla niektórych funkcjonalności. Użytkownik będzie miał możliwość określenia zakresu danych w pliku wynikowym, np. poprzez wskazanie odpowiednich sekcji lub poprzez wybranie jednego ze zdefiniowanych układów.</t>
  </si>
  <si>
    <t>WMUD09</t>
  </si>
  <si>
    <t>Historia zapytań zalogowanego użytkownika – System umożliwi przegląd, filtrowanie i sortowanie historycznych zapytań, a także złożenie nowego zapytania z takimi samymi parametrami. W Systemie zostaną zdefiniowane uprawnienia pozwalające na przegląd wszystkich złożonych zapytań lub wszystkich zapytań w obrębie organizacji, do której należy zalogowany użytkownik z uwzględnieniem dodatkowych filtrów (np. czas złożenia zapytania, użytkownik, parametry zapytania). System umożliwi eksport listy historycznych zapytań wraz z wybranymi atrybutami do pliku w określonym formacie (np. PDF, XML, XLSX, CSV i JSON). Lista formatów plików wskazanych w nawiasie jest katalogiem zamkniętym, tzn. nie będzie rozszerzana, ale na etapie analizy Zamawiający może ją ograniczyć dla niektórych funkcjonalności.</t>
  </si>
  <si>
    <t>WMUD10</t>
  </si>
  <si>
    <r>
      <t xml:space="preserve">System będzie obsługiwać wszystkie parametry wejściowe usług i zapewni odpowiednie walidacje. Parametry wejściowe usług obejmują m.in.:
</t>
    </r>
    <r>
      <rPr>
        <sz val="11"/>
        <color indexed="8"/>
        <rFont val="Verdana"/>
        <family val="2"/>
      </rPr>
      <t>·</t>
    </r>
    <r>
      <rPr>
        <sz val="7"/>
        <color indexed="8"/>
        <rFont val="Times New Roman"/>
        <family val="1"/>
      </rPr>
      <t xml:space="preserve"> </t>
    </r>
    <r>
      <rPr>
        <sz val="10.5"/>
        <color indexed="8"/>
        <rFont val="URW DIN"/>
      </rPr>
      <t>cel zapytania, znak sprawy, rodzaj ubezpieczenia, daty obowiązywania;
·</t>
    </r>
    <r>
      <rPr>
        <sz val="7"/>
        <color indexed="8"/>
        <rFont val="Times New Roman"/>
        <family val="1"/>
      </rPr>
      <t xml:space="preserve"> </t>
    </r>
    <r>
      <rPr>
        <sz val="10.5"/>
        <color indexed="8"/>
        <rFont val="URW DIN"/>
      </rPr>
      <t>dodatkowe parametry zapytania w formie znaczników (np. wskazujące na chęć pobrania danych detalicznych, danych wystandaryzowanych, umożliwiające sprawdzenie po PESEL);
·</t>
    </r>
    <r>
      <rPr>
        <sz val="7"/>
        <color indexed="8"/>
        <rFont val="Times New Roman"/>
        <family val="1"/>
      </rPr>
      <t xml:space="preserve"> </t>
    </r>
    <r>
      <rPr>
        <sz val="10.5"/>
        <color indexed="8"/>
        <rFont val="URW DIN"/>
      </rPr>
      <t>dane podmiotu (osoby fizycznej lub prawnej) lub pojazdu, którego dotyczy zapytanie;
·</t>
    </r>
    <r>
      <rPr>
        <sz val="7"/>
        <color indexed="8"/>
        <rFont val="Times New Roman"/>
        <family val="1"/>
      </rPr>
      <t xml:space="preserve"> </t>
    </r>
    <r>
      <rPr>
        <sz val="10.5"/>
        <color indexed="8"/>
        <rFont val="URW DIN"/>
      </rPr>
      <t>rolę podmiotu i pojazdu w zdarzeniu (np. posiadacz (ubezpieczony), kierujący pojazdem poszkodowanego, sprawca, poszkodowany, osoba uprawniona do odbioru świadczenia, pojazd sprawcy, pojazd poszkodowanego).</t>
    </r>
  </si>
  <si>
    <t>WMUD11</t>
  </si>
  <si>
    <t>System zapewni obsługę różnych ścieżek zapytania w zależności od parametrów wskazanych przez użytkownika, np. celu zapytania, przedmiotu zapytania (np. podmiot lub pojazd) i rodzaju podmiotu (np. osoba fizyczna lub prawna). Widoczność i wymagalność parametrów dotyczących podmiotu lub pojazdu będzie zależna od wybranej ścieżki. Wybrane pola będą mogły być zastąpione symbolem *.</t>
  </si>
  <si>
    <t>WMUD12</t>
  </si>
  <si>
    <t>Dostępność różnych ścieżek zapytania (w tym celu zapytania) będzie uzależniona od uprawnień dostępowych posiadanych przez użytkownika.</t>
  </si>
  <si>
    <t>WWOC09</t>
  </si>
  <si>
    <t>W Systemie zostaną zaprojektowane i zbudowane formularze dedykowane dla ZU, zintegrowane z istniejącą usługą, która umożliwia uzyskanie informacji czy wskazany pojazd posiadał na dany dzień ubezpieczenie komunikacyjne OC.</t>
  </si>
  <si>
    <t>WWOC10</t>
  </si>
  <si>
    <t>Wyszukiwanie następuje po wprowadzeniu danych obligatoryjnych pojazdu - numeru rejestracyjnego lub numeru VIN - oraz weryfikowanej daty posiadania ubezpieczenia komunikacyjnego OC, a także celu zapytania i znaku sprawy.</t>
  </si>
  <si>
    <t>WWOC11</t>
  </si>
  <si>
    <t>System pobierze dane z Bazy OI UFG i wyświetli na ekranie odpowiedź świadczącą o fakcie ubezpieczenia lub jego braku na dany dzień. W przypadku znalezienia obowiązującego ubezpieczenia odpowiedź obejmie dane polisy, dane ZU oraz dane pojazdu</t>
  </si>
  <si>
    <t>WWOC12</t>
  </si>
  <si>
    <t>System zapewni właściwą obsługę i prezentację odpowiedzi negatywnych, dotyczących np. braku ubezpieczenia w Bazie OI UFG.</t>
  </si>
  <si>
    <t>WWOC13</t>
  </si>
  <si>
    <t>Wygenerowana odpowiedź będzie zawierała co najmniej: datę zapytania, numer zapytania, cel zapytania, treść zapytania, treść odpowiedzi, informacje UFG. Informacje te generowane są dynamicznie na podstawie parametrów zapytania oraz zdefiniowanych szablonów.</t>
  </si>
  <si>
    <t>WWOC14</t>
  </si>
  <si>
    <t>System umożliwi eksport odpowiedzi do pliku w określonym formacie (np. PDF, XML, XLSX, CSV i JSON). Lista formatów plików wskazanych w nawiasie jest katalogiem zamkniętym, tzn. nie będzie rozszerzana, ale na etapie analizy Zamawiający może ją ograniczyć dla niektórych funkcjonalności.</t>
  </si>
  <si>
    <t>WWOC15</t>
  </si>
  <si>
    <t>Wygenerowany plik PDF posiada oznaczenia graficzne wraz z danymi kontaktowymi UFG.</t>
  </si>
  <si>
    <t>WWPP01</t>
  </si>
  <si>
    <t>W Systemie zostaną zaprojektowane i zbudowane formularze zintegrowane z istniejącą usługą, która umożliwia uzyskanie informacji o historii zmian posiadacza wskazanego pojazdu, ustalonej na podstawie umów ubezpieczenia znajdujących się w Bazie OI UFG.</t>
  </si>
  <si>
    <t>WWPP02</t>
  </si>
  <si>
    <t>Wyszukiwanie następuje po zainicjowaniu przez Użytkownika polegającym na wprowadzeniu danych obligatoryjnych pojazdu - numer rejestracyjny lub numer VIN, a także celu zapytania i znaku sprawy.</t>
  </si>
  <si>
    <t>WWPP03</t>
  </si>
  <si>
    <t>Portal pobiera dane z Bazy OI UFG i wyświetla na ekranie odpowiedź w postaci danych pojazdu oraz listy posiadaczy pojazdu wraz z okresami posiadania pojazdu.</t>
  </si>
  <si>
    <t>WWPP04</t>
  </si>
  <si>
    <t>WWPP05</t>
  </si>
  <si>
    <t>Wygenerowana odpowiedź zawiera co najmniej: datę zapytania, numer zapytania, cel zapytania, treść zapytania, treść odpowiedzi, informacje UFG. Informacje te generowane są dynamicznie na podstawie parametrów zapytania oraz zdefiniowanych szablonów.</t>
  </si>
  <si>
    <t>WWPP06</t>
  </si>
  <si>
    <t>WWPP07</t>
  </si>
  <si>
    <t>WWUB01</t>
  </si>
  <si>
    <t>System zapewni przekierowanie użytkownika do Modułu wielokrotnych Ubezpieczeń w systemie zewnętrznym.</t>
  </si>
  <si>
    <t>WWUB02</t>
  </si>
  <si>
    <t>Przekierowanie nastąpi z zachowaniem jednokrotnego logowania.</t>
  </si>
  <si>
    <t>WDEL01</t>
  </si>
  <si>
    <t>W Systemie zostaną zaprojektowane i zbudowane formularze umożliwiające złożenie zamówienia na wybrane dane (zrzut danych z bazy UFG spełniających określone kryteria) przy pomocy istniejącej usługi sieciowej Delta.</t>
  </si>
  <si>
    <t>WDEL02</t>
  </si>
  <si>
    <t>System umożliwi złożenie zapytania dla każdego z trzech obiektów (umowy, zdarzenia, odszkodowania) z osobna. Zapytanie oprócz wskazania głównego obiektu będzie posiadało szereg parametrów filtrujących dane, na podstawie których ma zostać przygotowana odpowiedź (zapytanie wraz z parametrami zostanie przesłane do systemu zewnętrznego i tam przetworzone).</t>
  </si>
  <si>
    <t>WDEL03</t>
  </si>
  <si>
    <t>System zaprezentuje potwierdzenie wysłania zamówienia albo wyświetli informację o błędach. System umożliwi sprawdzenie statusu, anulowanie zapytania lub pobranie odpowiedzi usługi w postaci archiwum zip. System zapewni odpowiednią obsługę plików wynikowych o dużym rozmiarze (do 8 GB).</t>
  </si>
  <si>
    <t>WDEL04</t>
  </si>
  <si>
    <t>System umożliwi przegląd historii zapytań oraz filtrowanie zapytań z wykorzystaniem zdefiniowanych parametrów.</t>
  </si>
  <si>
    <t>WDEL05</t>
  </si>
  <si>
    <r>
      <t>W Systemie zostanie utworzony formularz, który umożliwi użytkownikowi pobranie przekazanych przez UFG plików delty niestandardowej (przygotowanych poza Systemem, również w dużym rozmiarze).</t>
    </r>
    <r>
      <rPr>
        <strike/>
        <sz val="10.5"/>
        <color indexed="8"/>
        <rFont val="URW DIN"/>
        <charset val="1"/>
      </rPr>
      <t xml:space="preserve"> </t>
    </r>
  </si>
  <si>
    <t>WRAP01</t>
  </si>
  <si>
    <t>System zapewni przekierowanie użytkownika do aplikacji raportowych posiadanych przez Zamawiającego.</t>
  </si>
  <si>
    <t>WRAP02</t>
  </si>
  <si>
    <t>Lista dostępnych aplikacji raportowych będzie zależna od posiadania przez użytkownika odpowiednich uprawnień dostępowych do poszczególnych aplikacji.</t>
  </si>
  <si>
    <t>WRAP03</t>
  </si>
  <si>
    <t>WMDU01</t>
  </si>
  <si>
    <t>System zapewni przekierowanie użytkownika do Modułu monitorowania dostępności usług w systemie zewnętrznym.</t>
  </si>
  <si>
    <t>WMDU02</t>
  </si>
  <si>
    <t>WMP02</t>
  </si>
  <si>
    <t>W Strefie Pracownika zostanie zbudowana nowa strona startowa dla Pracownika UFG, na której wyświetlane będą powiadomienia oraz najważniejsze treści i informacje. Zakres wyświetlanych informacji zostanie ustalony na etapie analizy, natomiast może on obejmować zarówno treści wprowadzone w Systemie Zarządzania Treścią (np. najnowsze ogłoszenia), jak i dane pobrane z innych modułów Platformy eUFG.</t>
  </si>
  <si>
    <t>WMKZU17</t>
  </si>
  <si>
    <t>W Strefie Pracownika UFG zostaną osadzone funkcjonalności Modułu komunikacji z Zakładami Ubezpieczeń, analogiczne do Strefy Kontrahenta (wymagania od WMKZU01 do WMKZU16), z uwzględnieniem szczególnej roli UFG w prowadzonej komunikacji. W szczególności System umożliwi:
·        zarządzanie treścią przeznaczoną dla odbiorców zewnętrznych,
·        inicjowanie i prowadzenie komunikacji (ogłoszenia, konsultacje, wydarzenia) z Użytkownikami Modułu komunikacji,
·        dostęp do historii komunikacji.</t>
  </si>
  <si>
    <t>WMSP37</t>
  </si>
  <si>
    <t>W Strefie Pracownika UFG zostaną osadzone funkcjonalności Modułu obsługi zgłoszeń sprzedaży pojazdu.</t>
  </si>
  <si>
    <t>WMSP38</t>
  </si>
  <si>
    <t>System zapewni Pracownikowi UFG mechanizm dostępu do zarejestrowanych zgłoszeń zgodny z wymaganiami dot. przetwarzania danych osobowych, obejmujący  w szczególności  prezentację danych w zakresie adekwatnym do posiadanych uprawnień dostępowych.</t>
  </si>
  <si>
    <t>WMSP39</t>
  </si>
  <si>
    <t>System zapewni możliwość parametryzacji Systemu w zakresie tego, które Zakłady Ubezpieczeń zintegrowały się z usługą i są gotowe do odbierania zgłoszeń w Strefie Kontrahenta. Zdefiniowana parametryzacja będzie miała wpływ na możliwość zgłoszenia sprzedaży pojazdu w Strefie Obywatela.</t>
  </si>
  <si>
    <t>W zakresie Projektu zostanie zaprojektowany i zbudowany Moduł generowania raportów i statystyk. Raporty i statystyki będą prezentowane w przyjaznej wizualnie formie.</t>
  </si>
  <si>
    <t>WSTAT02</t>
  </si>
  <si>
    <t>W Systemie dostępne będą raporty statystyczne dotyczące popularności poszczególnych stron i funkcjonalności.</t>
  </si>
  <si>
    <t>WSTAT03</t>
  </si>
  <si>
    <t>W Systemie dostępne będą raporty statystyczne dotyczące założonych w Portalu kont.</t>
  </si>
  <si>
    <t>WSTAT04</t>
  </si>
  <si>
    <t>W Systemie dostępne będą raporty statystyczne dotyczące liczby wypełnionych formularzy, wyświetlonych treści i pobranych plików.</t>
  </si>
  <si>
    <t>WSTAT05</t>
  </si>
  <si>
    <t>W Systemie dostępne będą raporty z procesu obsługi kont firm.</t>
  </si>
  <si>
    <t>WSTAT06</t>
  </si>
  <si>
    <t>W Systemie dostępne będą raporty dotyczące liczby przesłanych zapytań z Portalu oraz ich obsługi.</t>
  </si>
  <si>
    <t>WSTAT07</t>
  </si>
  <si>
    <t>W Systemie dostępne będą raporty statystyczne dotyczące liczby odwiedzin na stronie ufg.pl oraz dane dotyczące ścieżek dostępu.</t>
  </si>
  <si>
    <t>W Systemie dostępne będą raporty statystyczne dotyczące ocen przydatności artykułów i treści Infoportalu.</t>
  </si>
  <si>
    <t>WSTAT09</t>
  </si>
  <si>
    <t>W Systemie dostępne będą raporty statystyczne dotyczące liczby użytkowników korzystających ze Strefy Kontrahenta oraz Strefy Pracownika, w tym użytkowników jednocześnie korzystających z Systemu.</t>
  </si>
  <si>
    <t>WSTAT10</t>
  </si>
  <si>
    <r>
      <t xml:space="preserve">W Systemie dostępne będą raporty (detaliczne i zagregowane) dotyczące wykorzystania poszczególnych funkcjonalności Strefy Kontrahenta z uwzględnieniem co najmniej:
</t>
    </r>
    <r>
      <rPr>
        <sz val="11"/>
        <color indexed="8"/>
        <rFont val="Verdana"/>
        <family val="2"/>
      </rPr>
      <t>·</t>
    </r>
    <r>
      <rPr>
        <sz val="7"/>
        <color indexed="8"/>
        <rFont val="Times New Roman"/>
        <family val="1"/>
      </rPr>
      <t xml:space="preserve"> </t>
    </r>
    <r>
      <rPr>
        <sz val="10.5"/>
        <color indexed="8"/>
        <rFont val="URW DIN"/>
      </rPr>
      <t>rodzaju (moduł, usługa) wykonanej akcji,
·</t>
    </r>
    <r>
      <rPr>
        <sz val="7"/>
        <color indexed="8"/>
        <rFont val="Times New Roman"/>
        <family val="1"/>
      </rPr>
      <t> </t>
    </r>
    <r>
      <rPr>
        <sz val="10.5"/>
        <color indexed="8"/>
        <rFont val="URW DIN"/>
      </rPr>
      <t>użytkownika wykonującego akcję,
·</t>
    </r>
    <r>
      <rPr>
        <sz val="7"/>
        <color indexed="8"/>
        <rFont val="Times New Roman"/>
        <family val="1"/>
      </rPr>
      <t xml:space="preserve">  </t>
    </r>
    <r>
      <rPr>
        <sz val="10.5"/>
        <color indexed="8"/>
        <rFont val="URW DIN"/>
      </rPr>
      <t>daty i czasu wykonania akcji.</t>
    </r>
  </si>
  <si>
    <t>WSTAT11</t>
  </si>
  <si>
    <t>Zakłada się, że raporty obejmą wszystkie moduły projektowanego Systemu.</t>
  </si>
  <si>
    <t>WSTAT12</t>
  </si>
  <si>
    <t>W Systemie będzie dostępna możliwość eksportowania wygenerowanych raportów do ustalonych formatów plików (np. XLSX, CSV). Lista formatów plików wskazanych w nawiasie jest katalogiem zamkniętym, tzn. nie będzie rozszerzana, ale na etapie analizy Zamawiający może ją ograniczyć dla niektórych funkcjonalności.</t>
  </si>
  <si>
    <t>W Strefie Pracownika UFG zostanie udostępniona funkcjonalność weryfikacji wniosków o założenie konta do Strefy Obywatela o typie „jednoosobowa działalność gospodarcza”, „firma”, „inny podmiot”, rejestrowanych w Module obsługi kont firm w Infoportalu.</t>
  </si>
  <si>
    <t>WMKF12</t>
  </si>
  <si>
    <t>System umożliwi wyświetlenie listy wniosków oraz przejście do szczegółów wniosku o założenie konta oraz wniosku o zmianę danych osobowych lub podmiotu. Dostępna będzie także oddzielna lista wniosków obsłużonych z możliwością przejścia do szczegółów wniosku oraz historii jego obsługi. Na ekranach szczegółów wniosku o założenie konta będzie dostępny także podgląd załączonych dokumentów.</t>
  </si>
  <si>
    <t>WMKF13</t>
  </si>
  <si>
    <t>System umożliwi obsługę wniosków przez Pracownika UFG: akceptację, odrzucenie lub zwrócenie do uzupełnienia, z możliwością wyboru gotowego szablonu informacji dołączonej do wiadomości dotyczącej odrzucenia lub zwrócenia wniosku do uzupełnienia.</t>
  </si>
  <si>
    <t>WMKF14</t>
  </si>
  <si>
    <t>System umożliwi definiowanie gotowych szablonów odpowiedzi.</t>
  </si>
  <si>
    <t>WMKF15</t>
  </si>
  <si>
    <t>System umożliwi przekazanie wniosku do zaopiniowania przez innego Pracownika UFG.</t>
  </si>
  <si>
    <t>WMKF16</t>
  </si>
  <si>
    <t>System umożliwi zaopiniowanie wniosku.</t>
  </si>
  <si>
    <t>WMKF17</t>
  </si>
  <si>
    <t>W module dostępna będzie funkcjonalność przejmowania wniosków lub przekazywania do obsługi przez Pracowników UFG.</t>
  </si>
  <si>
    <t>WMKF18</t>
  </si>
  <si>
    <t>W module zostaną zaprojektowane i zbudowane formularze rejestracji nowego konta firmy przez Pracownika UFG.</t>
  </si>
  <si>
    <t>WMKF19</t>
  </si>
  <si>
    <t>W module będzie dostępna historia korespondencji dot. założenia konta.</t>
  </si>
  <si>
    <t>WMKF20</t>
  </si>
  <si>
    <t>System będzie weryfikował poprawność uzupełnienia wniosków z rejestrami publicznymi (np. Rejestr CEiDG, KRS, Rejestr REGON) i wydawał rekomendację do dalszej obsługi wniosku. Sposób integracji opisany w części niejawnej OPZ.</t>
  </si>
  <si>
    <t>WMLZ01</t>
  </si>
  <si>
    <t>W zakresie Projektu zostanie wytworzony Moduł zbierający zadania przypisane do pracowników UFG z Platformy eUFG i innych systemów UFG.</t>
  </si>
  <si>
    <t>WMLZ02</t>
  </si>
  <si>
    <t>W module dostępne będzie zarządzanie ułatwiające organizację zadań, w tym ich grupowanie i kategoryzowanie.</t>
  </si>
  <si>
    <t>WMLZ03</t>
  </si>
  <si>
    <t>Moduł będzie umożliwiał integrację z aplikacjami wewnętrznymi UFG poprzez usługi sieciowe.</t>
  </si>
  <si>
    <t>WMLZ04</t>
  </si>
  <si>
    <t>Z poziomu listy zadań możliwa będzie bezpośrednia obsługa zadania lub przekierowanie do odpowiedniego Systemu UFG.</t>
  </si>
  <si>
    <t>WMLZ05</t>
  </si>
  <si>
    <t>Lista zadań będzie na bieżąco aktualizowana.</t>
  </si>
  <si>
    <t>WMOK11</t>
  </si>
  <si>
    <t>W ramach projektu zaprojektowana i zbudowana zostanie funkcjonalność udzielania odpowiedzi na pytania przesłane przez Obywateli w Infoportalu i Strefie Obywatela (zgodnie z wymaganiami od WMOK01 do WMOK08).</t>
  </si>
  <si>
    <t>WMOK12</t>
  </si>
  <si>
    <r>
      <t xml:space="preserve">W ramach projektu zaprojektowana i zbudowana zostanie funkcjonalność obsługi wniosków Obywateli o udostępnienie danych w formie dokumentu przesłanych w Strefie Obywatela (zgodnie z wymaganiem </t>
    </r>
    <r>
      <rPr>
        <b/>
        <sz val="10.5"/>
        <color indexed="8"/>
        <rFont val="URW DIN"/>
        <charset val="1"/>
      </rPr>
      <t>WMOK09</t>
    </r>
    <r>
      <rPr>
        <sz val="10.5"/>
        <color indexed="8"/>
        <rFont val="URW DIN"/>
        <charset val="1"/>
      </rPr>
      <t>). Formularze będą umożliwiały pobranie danych z Bazy OI UFG oraz gotowego dokumentu za pomocą istniejących usług sieciowych.</t>
    </r>
  </si>
  <si>
    <t>WMOK13</t>
  </si>
  <si>
    <t>System umożliwi wyświetlenie listy pytań i wniosków od Obywateli oraz przejście do szczegółów pytania. Dostępna będzie także oddzielna lista pytań/wniosków obsłużonych z możliwością przejścia do szczegółów pytania oraz historii jego obsługi. Na ekranach szczegółów pytania będzie dostępny także podgląd załączonych dokumentów.</t>
  </si>
  <si>
    <t>WMOK14</t>
  </si>
  <si>
    <t>W module zostaną zaprojektowane i zbudowane formularze udzielania odpowiedzi z możliwością wyboru gotowego szablonu odpowiedzi. Podczas obsługi Użytkownik będzie miał możliwość wskazać klasyfikację (kategorię) pytania do celów statystycznych.</t>
  </si>
  <si>
    <t>WMOK15</t>
  </si>
  <si>
    <t xml:space="preserve">System umożliwi zmianę pytania przesłanego przez formularz kontaktu na wniosek o wygenerowanie danych w formie dokumentu. </t>
  </si>
  <si>
    <t>WMOK16</t>
  </si>
  <si>
    <t>System umożliwi przejęcie pytania/wniosku do obsługi oraz przekazanie do innego Pracownika UFG.</t>
  </si>
  <si>
    <t>WMOK17</t>
  </si>
  <si>
    <t>System będzie automatycznie zarządzać przypisaniem zadań do Pracowników na podstawie danych otrzymanych z Systemu Zarządzania Tożsamością UFG, np. w przypadku zadań przypisanych do wyłączonego konta. System będzie automatycznie odbierał Pracownikom przejęte zadania po określonym czasie nieaktywności Użytkownika.</t>
  </si>
  <si>
    <t>WMOK18</t>
  </si>
  <si>
    <t>WMOK19</t>
  </si>
  <si>
    <t>W przypadku pytań przesłanych przez niezalogowanych użytkowników, System umożliwi wysłanie odpowiedzi na podany w formularzu adres e-mail.</t>
  </si>
  <si>
    <t>WMOK20</t>
  </si>
  <si>
    <t>System umożliwi oznaczenie pytania jako SPAM.</t>
  </si>
  <si>
    <t>WMOK21</t>
  </si>
  <si>
    <t>System umożliwi zakończenie obsługi pytania/wniosku oraz przywrócenie do obsługi.</t>
  </si>
  <si>
    <t>WMOK22</t>
  </si>
  <si>
    <t>W module będzie możliwość sporządzania notatek, widocznych tylko dla Pracowników UFG.</t>
  </si>
  <si>
    <t>WMOK23</t>
  </si>
  <si>
    <t>System umożliwi przekazanie pytania/wniosku do zaopiniowania przez innego Pracownika oraz jego zaopiniowanie.</t>
  </si>
  <si>
    <t>WMOK24</t>
  </si>
  <si>
    <t>W module dostępny będzie podgląd załączników przesłanych przez zalogowanych Obywateli.</t>
  </si>
  <si>
    <t>WMOK25</t>
  </si>
  <si>
    <r>
      <t xml:space="preserve">Podczas obsługi pytania, Pracownik UFG będzie miał podgląd spraw zalogowanego użytkownika, który przesłał pytanie (patrz: </t>
    </r>
    <r>
      <rPr>
        <b/>
        <sz val="10.5"/>
        <color indexed="8"/>
        <rFont val="URW DIN"/>
        <charset val="1"/>
      </rPr>
      <t>WMSO01</t>
    </r>
    <r>
      <rPr>
        <sz val="10.5"/>
        <color indexed="8"/>
        <rFont val="URW DIN"/>
        <charset val="1"/>
      </rPr>
      <t>).</t>
    </r>
  </si>
  <si>
    <t>WMOK26</t>
  </si>
  <si>
    <t>Udzielenie odpowiedzi na pytanie/wniosek będzie możliwe pod warunkiem, że konto Obywatela nie zostało usunięte. W przypadku, gdy konto zostało usunięte, System umożliwi wysłanie odpowiedzi drogą e-mail.</t>
  </si>
  <si>
    <t>WMOK27</t>
  </si>
  <si>
    <t>System umożliwi przesłanie pytania wraz z załączonymi dokumentami do sprawy merytorycznej.</t>
  </si>
  <si>
    <t>W Strefie Pracownika UFG zostanie osadzona funkcjonalność związana z zasilaniem danymi, opisana w Strefie Kontrahenta (wymagania od WMZOI01 do WMZOI19). Zakłada się, że dla pracowników UFG będzie dostępne:
· wyszukiwanie zasileń bez ograniczenia do organizacji użytkownika,
· podgląd formularzy służących do zasilania,
· zasilanie danymi w zakresie wynikającym z nadanych uprawnień.</t>
  </si>
  <si>
    <t>WMZOI21</t>
  </si>
  <si>
    <t>Dla pracowników UFG, na podstawie nadanych uprawnień, mogą być dostępne dodatkowe funkcje, np. wyszukiwanie obiektów na podstawie identyfikatora z bazy danych.</t>
  </si>
  <si>
    <t>WMZR09</t>
  </si>
  <si>
    <t>System zapewni pracownikowi UFG funkcjonalność analogiczną do tej dostępnej w Strefie Kontrahenta (wymagania od WMZR01 do WMZ07).</t>
  </si>
  <si>
    <t>WMZR10</t>
  </si>
  <si>
    <t>Pracownik UFG dodatkowo będzie miał możliwość wykonywania działań (wyszukanie, podgląd, zasilenie, modyfikacja, usunięcie, eksport do pliku) w odniesieniu do danych wszystkich ZU.</t>
  </si>
  <si>
    <t>WMZR11</t>
  </si>
  <si>
    <t>System umożliwi uprawnionym użytkownikom UFG wystąpienie (indywidualne lub zbiorcze) do organizacji wprowadzających dane do Modułu z prośbą o potwierdzenie aktualności danych.</t>
  </si>
  <si>
    <t>WMOS09</t>
  </si>
  <si>
    <t>System umożliwi Pracownikom UFG monitorowanie formularzy sprawozdania kwartalnego - monitorowanie statusu sprawozdań, w tym możliwość generowania zbiorczej listy sprawozdań wraz z ich statusami do pliku w ustalonym formacie (np. XLSX, CSV, XML, JSON). Lista formatów plików wskazanych w nawiasie jest katalogiem zamkniętym, tzn. nie będzie rozszerzana, ale na etapie analizy Zamawiający może ją ograniczyć dla niektórych funkcjonalności.</t>
  </si>
  <si>
    <t>WMOS10</t>
  </si>
  <si>
    <t>System umożliwi podgląd sprawozdań na poziomie poszczególnych ZU w każdym statusie, w tym możliwość wygenerowania pojedynczego sprawozdania wypełnionego przez ZU (dla pojedynczego ZU/wielu lub wszystkich) do pliku w ustalonym formacie (np. XLSX, CSV, XML, JSON). Lista formatów plików wskazanych w nawiasie jest katalogiem zamkniętym, tzn. nie będzie rozszerzana, ale na etapie analizy Zamawiający może ją ograniczyć dla niektórych funkcjonalności.</t>
  </si>
  <si>
    <t>WMOS11</t>
  </si>
  <si>
    <t>System umożliwi wyświetlenie listy (zarówno bieżących, jak i archiwalnych) formularzy sprawozdań zawiera nazwę Zakładu, imię i nazwisko oraz e-mail użytkownika zatwierdzającego formularz, możliwość edycji poprzez przenoszenie do archiwum/oznaczanie jako nieaktywne.</t>
  </si>
  <si>
    <t>WMOS12</t>
  </si>
  <si>
    <t>System umożliwi odblokowywanie sprawozdań – pojedynczo lub zbiorczo.</t>
  </si>
  <si>
    <t>WMOS13</t>
  </si>
  <si>
    <t>System umożliwi wysyłanie monitów dot. wypełnienia sprawozdania – pojedynczo lub zbiorczo.</t>
  </si>
  <si>
    <t>WMOS14</t>
  </si>
  <si>
    <t>System umożliwi otrzymywanie przez pracownika UFG powiadomień dot. wybranych zdarzeń systemowych (np. zatwierdzenia sprawozdania przez ZU lub prośby o odblokowanie).</t>
  </si>
  <si>
    <t>WMOS15</t>
  </si>
  <si>
    <t>System zapewni dostęp do pełnej historii sprawozdania, w szczególności w zakresie wykonanych operacji i wysłanych monitów.</t>
  </si>
  <si>
    <t>WMWN09</t>
  </si>
  <si>
    <t>System zapewni pracownikowi UFG dostęp do funkcjonalności Systemu Wyjaśniania Niezgodności analogicznie do Strefy Kontrahenta – wymagania od WMWN01 do WMWN07.</t>
  </si>
  <si>
    <t>WMWN10</t>
  </si>
  <si>
    <t>Pracownik UFG będzie miał możliwość podglądu list z niezgodnościami dla wszystkich ZU.</t>
  </si>
  <si>
    <t>WMWN11</t>
  </si>
  <si>
    <t>W zależności od dostępnych uprawnień pracownik UFG będzie miał możliwość wyłącznie podglądu funkcjonalności bez możliwości udzielania odpowiedzi albo będzie miał pełen dostęp do funkcjonalności, łącznie z możliwością udzielania odpowiedzi.</t>
  </si>
  <si>
    <t>WMUD13</t>
  </si>
  <si>
    <t xml:space="preserve">W Strefie Pracownika UFG zostaną osadzone funkcjonalności związane z udostępnianiem danych, które zostały opisane w Strefie Kontrahenta – wymagania od WMUD01 do WMUD12. </t>
  </si>
  <si>
    <t>WMUD14</t>
  </si>
  <si>
    <t>Zakłada się, że dla pracowników UFG, na podstawie nadanych uprawnień, w Module udostępniania danych mogą być dostępne dodatkowe funkcje.</t>
  </si>
  <si>
    <t>WWOC16</t>
  </si>
  <si>
    <t>W Strefie Pracownika UFG będą dostępne formularze weryfikacji ubezpieczenia OC komunikacyjnego pojazdu, które zostały opisane w Strefie Kontrahenta – wymagania od WWOC09 do WWOC15.</t>
  </si>
  <si>
    <t>WWOC17</t>
  </si>
  <si>
    <t>Zakłada się, że dla pracowników UFG, na podstawie nadanych uprawnień, na formularzach weryfikacji ubezpieczenia komunikacyjnego OC pojazdu mogą być dostępne dodatkowe funkcje.</t>
  </si>
  <si>
    <t>WWPP08</t>
  </si>
  <si>
    <t>W Strefie Pracownika UFG zostanie osadzona funkcjonalność związana z weryfikacją posiadacza pojazdu mechanicznego, opisana w Strefie Kontrahenta – wymagania od WWPP01 do WWPP07.</t>
  </si>
  <si>
    <t>WWPP09</t>
  </si>
  <si>
    <t>Zakłada się, że dla pracowników UFG mogą być dostępne dodatkowe opcje w zależności od posiadanych uprawnień dostępowych (np. wyświetlenie adresu posiadacza pojazdu).</t>
  </si>
  <si>
    <t>WWUB03</t>
  </si>
  <si>
    <t>W Strefie Pracownika UFG zostanie osadzona funkcjonalność związana z obsługą wielokrotnych ubezpieczeń, opisana w Strefie Kontrahenta – wymagania od WWUB01do WWUB02.</t>
  </si>
  <si>
    <t>WWUB04</t>
  </si>
  <si>
    <t>Zakłada się, że dla pracowników UFG mogą być dostępne dodatkowe opcje w zależności od posiadanych uprawnień dostępowych (np. przekierowania do innych stron w systemie zewnętrznym).</t>
  </si>
  <si>
    <t>WDEL06</t>
  </si>
  <si>
    <r>
      <t>W systemie zostanie utworzony formularz, który umożliwi użytkownikowi UFG zarządzanie plikami tzw. delty niestandardowej przeznaczonymi dla wskazanego Zakładu Ubezpieczeń (również w dużym rozmiarze - do 8GB), w tym ich opublikowanie, modyfikację, usunięcie i definiowanie reguł automatycznego usuwania plików po upływie określonego czasu.</t>
    </r>
    <r>
      <rPr>
        <b/>
        <strike/>
        <sz val="10.5"/>
        <color indexed="8"/>
        <rFont val="URW DIN"/>
        <charset val="1"/>
      </rPr>
      <t xml:space="preserve"> </t>
    </r>
  </si>
  <si>
    <t>WDEL07</t>
  </si>
  <si>
    <t>System umożliwi ustalenie, kiedy i przez kogo zostały pobrane udostępnione pliki.</t>
  </si>
  <si>
    <t>WRAP04</t>
  </si>
  <si>
    <t>W Strefie Pracownika UFG zostanie osadzona funkcjonalność związana z dostępem do aplikacji raportowych, opisana w Strefie Kontrahenta – wymagania od WRAP01 do WRAP03.</t>
  </si>
  <si>
    <t>WRAP05</t>
  </si>
  <si>
    <t>W ramach Systemu dostępne będą raporty techniczne dotyczące monitoringu funkcjonowania Systemu. Ich zakres będzie obejmował (10-20 raportów):
1. Panel administratora technicznego, wspierający weryfikację pracy Systemu od strony technicznej (5-10 raportów). Obejmuje to nadzór m.in. nad: 
· dostępnością Systemu,
· obciążeniem Systemu,
· wydajnością usług elektronicznych świadczonych za pośrednictwem Systemu,
2. Panel administratora bezpieczeństwa z dostępem do raportów dotyczących aktywności Użytkowników korzystających z Systemu (5-10 raportów), w tym: 
· raport dotyczący rozliczalności w zakresie przetwarzania danych osobowych w Systemie,
· raport dotyczący rozliczalności wykonanych operacji przez Użytkowników w Systemu,
· liczba i rodzaj zapytań złożonych przez poszczególne grupy Użytkowników,
· aktywność Użytkowników w zakresie poszczególnych modułów Systemu,
· monitorowanie wykorzystania udostępnionych raportów.
Moduł Raportowy powinien umożliwiać monitorowanie pracy Systemu zarówno ex post (odświeżane np. w trybie dziennym), jak i w trybie ciągłym. Raportowanie w trybie ciągłym dotyczy w szczególności  panelu Administratora Technicznego. Raporty statystyczne należy zbudować w oparciu o Moduł Raportowy. Dodatkowo Zamawiający oczekuje integracji z Systemem Raportowym UFG w zakresie przygotowania danych na potrzeby raportów administracyjnych i zarządczych.</t>
  </si>
  <si>
    <t>WMDU03</t>
  </si>
  <si>
    <t>WMDU04</t>
  </si>
  <si>
    <t>WAPI01</t>
  </si>
  <si>
    <t>Wszystkie nowo tworzone usługi będą dostępne przez REST API.</t>
  </si>
  <si>
    <t>WAPI02</t>
  </si>
  <si>
    <t>Portal będzie wykorzystywał wytworzone API (czynności wykonywane w portalu i w API będą realizowane w ten sam sposób).</t>
  </si>
  <si>
    <t>WAPI03</t>
  </si>
  <si>
    <t>API i portal będą wykorzystywały te same mechanizmy uwierzytelnienia i kontroli dostępu oraz uprawnienia (zasoby niedostępne dla użytkownika korzystającego z portalu będą niedostępne również za pośrednictwem API).</t>
  </si>
  <si>
    <t>WAPI04</t>
  </si>
  <si>
    <t>Dane wprowadzane przez użytkownika będą walidowane zgodnie z ustalonymi w trakcie analizy regułami przez API. Tam, gdzie to możliwe, portal również będzie walidował te dane jeszcze przed przekazaniem ich do API w celu ograniczenia ruchu sieciowego.</t>
  </si>
  <si>
    <t>WAPI05</t>
  </si>
  <si>
    <t>Wywołania API będą logowane w sposób umożliwiający określenie ich źródła (bezpośrednio, za pośrednictwem portalu).</t>
  </si>
  <si>
    <t>WAPI06</t>
  </si>
  <si>
    <t>Dokumentacja dla interesariuszy zewnętrznych będzie w formie dokumentacji specyfikacji funkcjonalnej usług w formacie OpenAPI).</t>
  </si>
  <si>
    <t xml:space="preserve">WCMS03 </t>
  </si>
  <si>
    <t xml:space="preserve">WCMS04  </t>
  </si>
  <si>
    <t>INF - Utwórz umowę sprzedaży pojazdu</t>
  </si>
  <si>
    <t>SO - Utwórz umowę sprzedaży pojazdu</t>
  </si>
  <si>
    <t>SF - Utwórz umowę sprzedaży pojazdu</t>
  </si>
  <si>
    <t>INF - Powiadomienie z kodem weryfikacyjnym</t>
  </si>
  <si>
    <t>INF - Powiadomienie o utworzeniu zapytania</t>
  </si>
  <si>
    <t>INF - Uzupełnij dane umowy</t>
  </si>
  <si>
    <t>SP - Powiadomienie użytkownika o odpowiedzi</t>
  </si>
  <si>
    <t>SO - Uzupełnij dane umowy</t>
  </si>
  <si>
    <t>SF - Uzupełnij dane umowy</t>
  </si>
  <si>
    <t>INF - Dodaj / usuń osobę w ramach tej samej strony umowy</t>
  </si>
  <si>
    <t>SO - Dodaj / usuń osobę w ramach tej samej strony umowy</t>
  </si>
  <si>
    <t>SF - Dodaj / usuń osobę w ramach tej samej strony umowy</t>
  </si>
  <si>
    <t>SO - Pobierz informację o przebiegu ubezpieczeń i szkód pojazdu</t>
  </si>
  <si>
    <t>SF - Pobierz informację o przebiegu ubezpieczeń i szkód pojazdu</t>
  </si>
  <si>
    <t>SO - Udostępnienie umowy</t>
  </si>
  <si>
    <t>SF - Udostępnienie umowy</t>
  </si>
  <si>
    <t xml:space="preserve"> SO - Uzyskaj dostęp do umowy</t>
  </si>
  <si>
    <t xml:space="preserve"> SF - Uzyskaj dostęp do umowy</t>
  </si>
  <si>
    <t>SO/SF - Sprawdź OC</t>
  </si>
  <si>
    <t>INF - Pobierz umowę i załączniki</t>
  </si>
  <si>
    <t>SO/SF - Pobierz wynik sprawdzenia OC</t>
  </si>
  <si>
    <t>SO/SF - Zadaj pytanie do Departamentu Obsługi Klienta</t>
  </si>
  <si>
    <t>SO/SF - Powiadomienie o utworzeniu zapytania</t>
  </si>
  <si>
    <t>SO/SF - Wyświetl historię komunikacji z Departamentem Obsługi Klienta</t>
  </si>
  <si>
    <t>SO/SF - Wyświetl szczegóły wątku</t>
  </si>
  <si>
    <t>SO - Pobierz umowę i załączniki</t>
  </si>
  <si>
    <t>SO/SF - Kontynuuj wątek komunikacji z Departamentem Obsługi Klienta</t>
  </si>
  <si>
    <t>SF - Pobierz umowę i załączniki</t>
  </si>
  <si>
    <t>SO/SF - Zawnioskuj o udostępnienie Raportu Danych Osobowych</t>
  </si>
  <si>
    <t>SO - Podpisz umowę</t>
  </si>
  <si>
    <t>SO/SF - Pobierz Raport Danych Osobowych</t>
  </si>
  <si>
    <t>SF - Podpisz umowę</t>
  </si>
  <si>
    <t>SO/SF - Wyświetl listę wniosków o RDO</t>
  </si>
  <si>
    <t>SO - Przeglądanie listy umów</t>
  </si>
  <si>
    <t>SF - Przeglądanie listy umów</t>
  </si>
  <si>
    <t>Atrybuty UI</t>
  </si>
  <si>
    <t>Interakcje</t>
  </si>
  <si>
    <t>SO - Pobranie danych pojazdu</t>
  </si>
  <si>
    <t>SF - Pobranie danych pojazdu</t>
  </si>
  <si>
    <t>INF - Podsumowanie umowy</t>
  </si>
  <si>
    <t>SO - Podsumowanie umowy</t>
  </si>
  <si>
    <t>SF - Podsumowanie umowy</t>
  </si>
  <si>
    <t>SO - Wygenerowanie linku/kodu QR  i kodu dostępu do umowy</t>
  </si>
  <si>
    <t>SF - Wygenerowanie linku/kodu QR  i kodu dostępu do umowy</t>
  </si>
  <si>
    <t>SO - Usunięcie umowy przez autora</t>
  </si>
  <si>
    <t>SP - Usunięcie umowy przez autora</t>
  </si>
  <si>
    <t>SF - Usunięcia użytkownika z udostępnienia umowy</t>
  </si>
  <si>
    <t>SO - Usunięcia użytkownika z udostępnienia umowy</t>
  </si>
  <si>
    <t>SO - Edycja umowy</t>
  </si>
  <si>
    <t>SF - Edycja umowy</t>
  </si>
  <si>
    <t>SO - Powiadomienie o edycji umowy</t>
  </si>
  <si>
    <t>SF - Powiadomienie o edycji umowy</t>
  </si>
  <si>
    <t>SO - Powiadomienie o złożeniu podpisu na umowie</t>
  </si>
  <si>
    <t>SF - Powiadomienie o złożeniu podpisu na umowie</t>
  </si>
  <si>
    <t>SO - Powiadomienie o usunięciu się z umowy</t>
  </si>
  <si>
    <t>SF - Powiadomienie o usunięciu się z umowy</t>
  </si>
  <si>
    <t>SO - Powiadomienie o zawarciu umowy</t>
  </si>
  <si>
    <t>SF - Powiadomienie o zawarciu umowy</t>
  </si>
  <si>
    <t>SF - Wyświetlenie szczegółów umowy</t>
  </si>
  <si>
    <t>SO - Wyświetlenie szczegółów umowy</t>
  </si>
  <si>
    <t xml:space="preserve">	Przesłanie pliku</t>
  </si>
  <si>
    <t>Wywołanie AV</t>
  </si>
  <si>
    <t>Logowanie użytkownika</t>
  </si>
  <si>
    <t>SO - Logowanie użytkownika</t>
  </si>
  <si>
    <t>SF - Logowanie użytkownika</t>
  </si>
  <si>
    <t>WMSO - Konfiguracja systemów zewnętrznych</t>
  </si>
  <si>
    <t>WMSO - Systemy zewnętrzne dostarczające dane dotyczące spraw</t>
  </si>
  <si>
    <t>WMSO - Widoki bazodanowe dla spraw obywatela w eUFG</t>
  </si>
  <si>
    <t>Zapytanie o listę typów spraw</t>
  </si>
  <si>
    <t>Zapytanie o listę spraw danego rodzaju</t>
  </si>
  <si>
    <t>Powiadomienie o realizacji zamówienia niestandardowego</t>
  </si>
  <si>
    <t>WWYS - SOLR</t>
  </si>
  <si>
    <t>Zamówienie danych standardowych - utworzenie zamówienia</t>
  </si>
  <si>
    <t>Zamówienie danych standardowych - anulowanie zamówienia</t>
  </si>
  <si>
    <t>Zamówienie danych standardowych - przegląd zamówienia</t>
  </si>
  <si>
    <t>Zamówienie danych niestandardowych - utworzenie zamówienia</t>
  </si>
  <si>
    <t>SF - Historia zapytań o przebiegu ubezpieczeń i szkód pojazdu</t>
  </si>
  <si>
    <t>Zamówienie danych standardowych - pobranie zamówienia</t>
  </si>
  <si>
    <t>SO - Pobierz PDF o przebiegu ubezpieczeń i szkód pojazdu</t>
  </si>
  <si>
    <t>SF - Pobierz PDF o przebiegu ubezpieczeń i szkód pojazdu</t>
  </si>
  <si>
    <t>SP - Zamówienie danych niestandardowych - modyfikacja zamówienia</t>
  </si>
  <si>
    <t>Zamówienie danych niestandardowych - przegląd zamówienia</t>
  </si>
  <si>
    <t>WDEL Zamówienie delty standardowej - ZAMÓWIENIA, [POLISY, ZDARZENIA, ODSZKODOWANIA], ZAMAWIAJĄCY</t>
  </si>
  <si>
    <t>WDEL Usługa DELTA</t>
  </si>
  <si>
    <t>WDEL Zamówienie delty niestandardowej - ZAMÓWIENIA, ZAMAWIAJĄCY, KOMENTARZE, ZALACZNIKI</t>
  </si>
  <si>
    <t>WMWN Usługa SWN</t>
  </si>
  <si>
    <t>Lista niezgodności - przegląd</t>
  </si>
  <si>
    <t>Lista niezgodności - odpowiedź</t>
  </si>
  <si>
    <t>Lista niezgodności - odpowiedź wsadowa</t>
  </si>
  <si>
    <t>Szczegóły niezgodności - przegląd</t>
  </si>
  <si>
    <t>Lista niezgodności - pobranie do pliku</t>
  </si>
  <si>
    <t>WMSP - HISTORIA_ZAPYTAN_PUHS</t>
  </si>
  <si>
    <t>WMSP - STRONY_UMOWY</t>
  </si>
  <si>
    <t>WMSP - DOSTEPY</t>
  </si>
  <si>
    <t>WMSP - LISTA_UMOW</t>
  </si>
  <si>
    <t>SO - System pobiera dane JDG do formularza</t>
  </si>
  <si>
    <t>SF - System pobiera dane JDG do formularza</t>
  </si>
  <si>
    <t>SO - System wypełnia dane użytkownika zalogowanego</t>
  </si>
  <si>
    <t>SF - System wypełnia dane użytkownika zalogowanego</t>
  </si>
  <si>
    <t>WMOS Sprawozdanie statystyczne</t>
  </si>
  <si>
    <t>WMOS Deklaracja składki</t>
  </si>
  <si>
    <t>EUFG - Usługa pobierzDaneFirmyCEiDG_v3</t>
  </si>
  <si>
    <t>Deklaracja składki - podpisanie</t>
  </si>
  <si>
    <t>Powiadomienie o odblokowaniu sprawozdania przez ZU</t>
  </si>
  <si>
    <t>Sprawozdanie statystyczne - odblokowanie przez ZU</t>
  </si>
  <si>
    <t>Sprawozdanie statystyczne - odblokowanie przez UFG</t>
  </si>
  <si>
    <t>Powiadomienie z prośbą o odblokowanie</t>
  </si>
  <si>
    <t>Powiadomienie z informacją o odblokowaniu</t>
  </si>
  <si>
    <t>Powiadomienie z odmową odblokowania</t>
  </si>
  <si>
    <t>Powiadomienie do ZU o nowym formularzu sprawozdawczym</t>
  </si>
  <si>
    <t>Powiadomienie do ZU przed końcem okresu sprawozdawczego</t>
  </si>
  <si>
    <t>Powiadomienie do ZU o nowym formularzu deklaracji</t>
  </si>
  <si>
    <t>Powiadomienie do UFG o ZU które nie złożyły deklaracji</t>
  </si>
  <si>
    <t>Powiadomienie do ZU przed końcem okresu spraw. (dekl)</t>
  </si>
  <si>
    <t>Powiadomienie do ZU o konieczności podpisania deklaracji</t>
  </si>
  <si>
    <t>Powiadomienie do UFG o złożeniu deklaracji deklaracji przez ZU</t>
  </si>
  <si>
    <t>EUFG - Usługa WYSLIJ_POWIADOMIENIE</t>
  </si>
  <si>
    <t>WMSP - Usługa GENERUJ_DOSTEP (SMS, MAIL)</t>
  </si>
  <si>
    <t>EUFG - Usługa LISTA_POJAZDOW + DANE_POJAZDU</t>
  </si>
  <si>
    <t>WMSP - Usługa DANE_KONTA</t>
  </si>
  <si>
    <t>EUFG - Usługa_LOGOWANIE</t>
  </si>
  <si>
    <t>WMSP - Usługa POBIERZ_HISTORIE</t>
  </si>
  <si>
    <t>WMSP - Usługa POBIERZ_UMOWE</t>
  </si>
  <si>
    <t>WMSP - Usługa PODPISZ_UMOWE</t>
  </si>
  <si>
    <t>Kategoria</t>
  </si>
  <si>
    <t>Wartość (skala 0-5)</t>
  </si>
  <si>
    <t>Komunikacja (Data Communications)[1]</t>
  </si>
  <si>
    <t>Przetwarzanie rozproszone (Distributed Data Processing)[2]</t>
  </si>
  <si>
    <t>Wydajność (Performance)[3]</t>
  </si>
  <si>
    <t>Złożoność infrastruktury (Heavily Used Configuration)[4]</t>
  </si>
  <si>
    <t>Tempo transakcji (Transaction Rate)[5]</t>
  </si>
  <si>
    <t>Dane on-line (On-line Data Entry)[6]</t>
  </si>
  <si>
    <t>Ergonomia (End-User Efficiency)[7]</t>
  </si>
  <si>
    <t>Aktualizacje on-line (On-line Update)[8]</t>
  </si>
  <si>
    <t>Złożone przetwarzanie (Complex Processing)[9]</t>
  </si>
  <si>
    <t>[1] Określa trudność implementacji różnych protokołów przesyłania danych do węzła przetwarzającego dane</t>
  </si>
  <si>
    <t>[2] Określa wpływ przesyłania danych pomiędzy różnymi fizycznymi komponentami systemu</t>
  </si>
  <si>
    <t>[3] Określa stopnień w jakim wymagania odnośnie do czasu odpowiedzi i przepustowości wpływają na rozwój systemu</t>
  </si>
  <si>
    <t>[4] W jakim stopniu infrastruktura wpływa na projekt systemu</t>
  </si>
  <si>
    <t>[5] Stopień w jakim wymagania odnośnie do obsługiwanej liczby transakcji w systemie wpływają na rozwój oprogramowania</t>
  </si>
  <si>
    <t>[6] Określa w jakim stopniu dane wprowadzane interaktywnie poprzez użytkownika wpływają na złożoność systemu</t>
  </si>
  <si>
    <t>[7] Określa wpływ ergonomii interfejsu użytkownika</t>
  </si>
  <si>
    <t>[8] Stopień w jakim obsługa transakcji on-line wpływa na złożoność wymiarowanego oprogramowania</t>
  </si>
  <si>
    <t>[9] Określa wpływ złożonych algorytmów przetwarzania danych zastosowanych w wymiarowanym systemie</t>
  </si>
  <si>
    <t>Ponowne użycie (Reusability)[10]</t>
  </si>
  <si>
    <t>Instalacja oprogramowania (Installation Ease)[11]</t>
  </si>
  <si>
    <t>Utrzymanie (Operational Ease)[12]</t>
  </si>
  <si>
    <t>Liczba lokalizacji (Multiple Sites)[13]</t>
  </si>
  <si>
    <t>Konfigurowalność (Facilitate Change)[14]</t>
  </si>
  <si>
    <t>VAF = (TDI * 0.01) + 0,65</t>
  </si>
  <si>
    <t>[10] Określa wagę możliwości ponownego wykorzystania fragmentów aplikacji lub jej konfiguracji pod specyficzne zastosowania</t>
  </si>
  <si>
    <t>[11] Wpływ wymagań niefunkcjonalnych dotyczących procesu migracji danych oraz instalacji oprogramowania na złożoność wymiarowanego systemu</t>
  </si>
  <si>
    <t>[12] Wpływ kryteriów niezawodności, ciągłości działania na złożoność wewnętrzną wymiarowanego systemu</t>
  </si>
  <si>
    <t>[13] Wpływ wymagań dotyczących dostępności aplikacji na różne platformy teleinformatyczne, ilość węzłów obliczeniowych na wewnętrzną złożoność wymiarowanego systemu</t>
  </si>
  <si>
    <t>[14] Określa wagę wymagań odnośnie do możliwości konfiguracji logiki przetwarzania systemu przez użytkownika</t>
  </si>
  <si>
    <t>System wymaga intensywnej komunikacji danych z wieloma zewnętrznymi systemami i rejestrami.</t>
  </si>
  <si>
    <t>System będzie działał w dwóch ośrodkach przetwarzania danych (Podstawowy i Zapasowy), co wskazuje na rozproszone przetwarzanie danych.</t>
  </si>
  <si>
    <t>Wymagania dotyczące wydajności są szczegółowo określone, np. czas reakcji na operacje wykonywane przez użytkownika nie może być dłuższy niż 2 sekundy.</t>
  </si>
  <si>
    <t>System będzie intensywnie używany przez różne grupy użytkowników, w tym obywateli, zakłady ubezpieczeń i pracowników UFG.</t>
  </si>
  <si>
    <t>Wymagania dotyczące liczby transakcji na sekundę są określone, np. 95% wywołań usługi przy 500 jednoczesnych zapytaniach musi zakończyć się w czasie nie dłuższym niż 1 sekunda.</t>
  </si>
  <si>
    <t>System wymaga wprowadzania danych online, np. formularze kontaktu, zgłoszenia sprzedaży pojazdu.</t>
  </si>
  <si>
    <t>Wymagania dotyczące efektywności użytkowników końcowych są określone, np. system musi być zaprojektowany zgodnie z najlepszymi praktykami UX/UI.</t>
  </si>
  <si>
    <t>System wymaga aktualizacji danych online, np. weryfikacja ubezpieczenia OC pojazdu.</t>
  </si>
  <si>
    <t>System wymaga złożonego przetwarzania danych, np. obsługa zgłoszeń sprzedaży pojazdu, zarządzanie reprezentantami ds. roszczeń.</t>
  </si>
  <si>
    <t>System zarządzania treścią (CMS) umożliwia tworzenie i edycję fragmentów treści do wielokrotnego wykorzystania.</t>
  </si>
  <si>
    <t>Wymagania dotyczące łatwości instalacji są określone, np. system musi być zaprojektowany wg najlepszych praktyk UX/UI.</t>
  </si>
  <si>
    <t>Wymagania dotyczące łatwości operacyjnej są określone, np. system musi umożliwiać centralne zarządzanie uprawnieniami wszystkich użytkowników.</t>
  </si>
  <si>
    <t>System będzie używany w wielu lokalizacjach, np. w dwóch ośrodkach przetwarzania danych.</t>
  </si>
  <si>
    <t>Wymagania dotyczące łatwości wprowadzania zmian są określone, np. system musi umożliwiać automatyczne priorytetyzowanie zadań wg zadanych parametrów.</t>
  </si>
  <si>
    <t>SO - Wyślij zgłoszenie do Zakładu Ubezpieczeń - Umowa w eUFG</t>
  </si>
  <si>
    <t>SF - Wyślij zgłoszenie do Zakładu Ubezpieczeń - Umowa w eUFG</t>
  </si>
  <si>
    <t>SO - Wyślij zgłoszenie do Zakładu Ubezpieczeń - Umowa poza eUFG</t>
  </si>
  <si>
    <t>SF - Wyślij zgłoszenie do Zakładu Ubezpieczeń - Umowa poza eUFG</t>
  </si>
  <si>
    <t>SO - Wyślij zgłoszenie do Zakładu Ubezpieczeń - Inne</t>
  </si>
  <si>
    <t>SF - Wyślij zgłoszenie do Zakładu Ubezpieczeń - Inne</t>
  </si>
  <si>
    <t>SO -  Wyślij zgłoszenie do Wydziału Komunikacji</t>
  </si>
  <si>
    <t>SF -  Wyślij zgłoszenie do Wydziału Komunikacji</t>
  </si>
  <si>
    <t>SP - Przeglądaj zgłoszenia do Zakładu Ubezpieczeń</t>
  </si>
  <si>
    <t>SO -  Korekta zgłoszenia do Zakładu Ubezpieczeń</t>
  </si>
  <si>
    <t>SF -  Korekta zgłoszenia do Zakładu Ubezpieczeń</t>
  </si>
  <si>
    <t> SO - Przeglądaj zgłoszenia do Zakładu Ubezpieczeń i Wydziału Komunikacji</t>
  </si>
  <si>
    <t> SF - Przeglądaj zgłoszenia do Zakładu Ubezpieczeń i Wydziału Komunikacji</t>
  </si>
  <si>
    <t>SO - Pobranie danych z umowy do zgłoszenia</t>
  </si>
  <si>
    <t>SF - Pobranie danych z umowy do zgłoszenia</t>
  </si>
  <si>
    <t>WMSP - Usługa POBIERZ_Z_UMOWY</t>
  </si>
  <si>
    <t>SO - Pobierz zgłoszenie</t>
  </si>
  <si>
    <t>SF - Pobierz zgłoszenie</t>
  </si>
  <si>
    <t>SK - Pobierz zgłoszenie</t>
  </si>
  <si>
    <t>SO - Anuluj zgloszenie</t>
  </si>
  <si>
    <t>SF - Anuluj zgloszenie</t>
  </si>
  <si>
    <t>SK - Obsłuż zgłoszenie do Zakładu Ubezpieczeń - Lista zgłoszeń</t>
  </si>
  <si>
    <t>SK - Obsłuż zgłoszenie do Zakładu Ubezpieczeń - Szczegóły zgłoszenia</t>
  </si>
  <si>
    <t xml:space="preserve">WMSP - ZGLOSZENIA_ZU (UMOWY, ZALACZNIKI, KOMENTARZE, AKTYWNOSCI) </t>
  </si>
  <si>
    <t xml:space="preserve">WMSP - ZGLOSZENIA_WK (UMOWY, ZALACZNIKI, KOMENTARZE, AKTYWNOSCI) </t>
  </si>
  <si>
    <t>SK - Przejdz do zasilania OI</t>
  </si>
  <si>
    <t>WMSP - ZGLOSZENIA_ZU/PLIK_ZALACZNIK_POBIERZ</t>
  </si>
  <si>
    <t>WMSO - Systemy zewnętrzne dostarczające dane dotyczące spraw
WMSO - Widoki bazodanowe dla spraw obywatela w eUFG
OAM</t>
  </si>
  <si>
    <t>Zapis interakcji kliknięcia w akcję</t>
  </si>
  <si>
    <t>WMSO - Konfiguracja systemów zewnętrznych
OAM</t>
  </si>
  <si>
    <t>WMKF - WNIOSKI (WNIOSKUJACY, OBSLUGA_WNIOSKOW)</t>
  </si>
  <si>
    <t>WMSP - UMOWY (POJAZDY, STRONY_UMOWY)</t>
  </si>
  <si>
    <t>WMKF - Usługa UZYTKOWNICY</t>
  </si>
  <si>
    <t>SK - Powiadomienie do ZU o nowym zgłoszeniu</t>
  </si>
  <si>
    <t>SO/SF - Powiadomienie do użytkownika o zwrocie zgłoszenia</t>
  </si>
  <si>
    <t>SO/SF - Powiadomienie do użytkownika o akceptacji zgłoszenia</t>
  </si>
  <si>
    <t>SO/SF - Powiadomienie do użytkownika o odrzuceniu zgłoszenia</t>
  </si>
  <si>
    <t>WMKF - Usługa CEIDG_KRS_REGON</t>
  </si>
  <si>
    <t>WMKF - PODMIOTY, ADRESY</t>
  </si>
  <si>
    <t>WMKF - WNIOSKOWANE_KONTA</t>
  </si>
  <si>
    <t>INF - Rejestracja konta dla jdg/ firmy/ innego podmiotu</t>
  </si>
  <si>
    <t>SF - Pobierz dane zalogowanego Użytkownika</t>
  </si>
  <si>
    <t>SF - Uzupełnienie danych do rejestracji konta dla jdg/ firmy/ innego podmiotu</t>
  </si>
  <si>
    <t>SF - Edycja danych konta dla jdg/ firmy/ innego podmiotu</t>
  </si>
  <si>
    <t>SF - Edycja konta użytkownika firmy - Lista</t>
  </si>
  <si>
    <t>SF -  Edycja konta użytkownika firmy - Szczegóły</t>
  </si>
  <si>
    <t>SF - Edycja uprawnień użytkownika konta firmy</t>
  </si>
  <si>
    <t>SF - Dodanie użytkownika do konta firmy</t>
  </si>
  <si>
    <t>SF - Dezaktywowanie uprawnień użytkownika konta firmy</t>
  </si>
  <si>
    <t>SF - Przywrócenie uprawnień użytkownika konta firmy</t>
  </si>
  <si>
    <t>SF - Usunięcie użytkownika z konta firmy</t>
  </si>
  <si>
    <t>SP - Odrzucenie wniosku o rejestrację konta firmy</t>
  </si>
  <si>
    <t>SP - Przekazanie wniosku o rejestrację konta firmy do uzupełnienia</t>
  </si>
  <si>
    <t>SP - Przekazanie wniosku o rejestrację konta firmy do opiniowania</t>
  </si>
  <si>
    <t>SF - Aktywacja dostępu dla nowego użytkownika konta firmy</t>
  </si>
  <si>
    <t>SP - Rejestracja konta dla podmiotu w SP</t>
  </si>
  <si>
    <t>WMUD - Zapytania + Odpowiedzi</t>
  </si>
  <si>
    <t xml:space="preserve">SP TEST - Zapytanie wsadowe </t>
  </si>
  <si>
    <t xml:space="preserve">SP - Zapytanie wsadowe </t>
  </si>
  <si>
    <t xml:space="preserve">SK - Zapytanie wsadowe </t>
  </si>
  <si>
    <t>SK - Pobranie odpowiedzi do pliku</t>
  </si>
  <si>
    <t>SP - Pobranie odpowiedzi do pliku</t>
  </si>
  <si>
    <t>SP TEST  - Pobranie odpowiedzi do pliku</t>
  </si>
  <si>
    <t>SP - Obsługa wniosku o rejestrację konta firmy - Lista</t>
  </si>
  <si>
    <t>SP - Obsługa wniosku o rejestrację konta firmy - Szczegóły</t>
  </si>
  <si>
    <t>SP - Zapisanie szablonu - Lista</t>
  </si>
  <si>
    <t>SP - Zapisanie szablonu - Odrzucenie, Uzupełnienie, Opinia, Odpowiedź</t>
  </si>
  <si>
    <t>WMKF - Usługa kod EMAIL_TELEFON</t>
  </si>
  <si>
    <t>WMKF - WNIOSKI_SZABLONY</t>
  </si>
  <si>
    <t>SO - Historia zapytań o przebiegu ubezpieczeń i szkód pojazdu</t>
  </si>
  <si>
    <t>WMUD - Zapytania wsadowe - SAS - pobierzSzkody</t>
  </si>
  <si>
    <t>WMUD - Zapytania wsadowe - SAS - pobierzHistorieUbezpieczen</t>
  </si>
  <si>
    <t>SK - Wyświetlenie listy historii i aktywnych zapytań</t>
  </si>
  <si>
    <t>SP - Wyświetlenie listy historii aktywnych zapytań</t>
  </si>
  <si>
    <t>SP TEST - Wyświetlenie listy historii aktywnych zapytań</t>
  </si>
  <si>
    <t>SP - Podgląd szczegółów zapytania i odpowiedzi</t>
  </si>
  <si>
    <t>SP TEST  - Podgląd szczegółów zapytania i odpowiedzi</t>
  </si>
  <si>
    <t>WMKZU - KOMUNIKATY (WATKI, WPISY, ODBIORCY)</t>
  </si>
  <si>
    <t>Okresowa archiwizacja i usuwanie komunikatów</t>
  </si>
  <si>
    <t>Komunikacja z ZU po stronie Strefy Pracownika - Nowy</t>
  </si>
  <si>
    <t>Komunikacja z ZU po stronie Strefy Pracownika - Szczegóły</t>
  </si>
  <si>
    <t>Komunikacja z ZU po stronie Strefy Kontrahenta - Lista</t>
  </si>
  <si>
    <t>Komunikacja z ZU po stronie Strefy Kontrahenta - Szczegóły</t>
  </si>
  <si>
    <t>Komunikacja z ZU po stronie Strefy Pracownika - Lista</t>
  </si>
  <si>
    <t>Uzgodnienia z ZU po stronie Strefy Pracownika - Lista</t>
  </si>
  <si>
    <t>Uzgodnienia z ZU po stronie Strefy Pracownika - Nowe</t>
  </si>
  <si>
    <t>Uzgodnienia z ZU po stronie Strefy Kontrahenta - Lista</t>
  </si>
  <si>
    <t>Uzgodnienia z ZU po stronie Strefy Kontrahenta - Odpowiedź</t>
  </si>
  <si>
    <t>Uzgodnienia z ZU po stronie Strefy Pracownika - Szczegóły</t>
  </si>
  <si>
    <t>Uzgodnienia z ZU po stronie Strefy Pracownika - Cykl</t>
  </si>
  <si>
    <t>Uzgodnienia z ZU po stronie Strefy Kontrahenta - Szczegóły</t>
  </si>
  <si>
    <t>Wyjaśnienia z ZU po stronie Strefy Pracownika - Lista</t>
  </si>
  <si>
    <t>Wyjaśnienia z ZU po stronie Strefy Pracownika - Nowe</t>
  </si>
  <si>
    <t>Wyjaśnienia z ZU po stronie Strefy Pracownika - Szczegóły</t>
  </si>
  <si>
    <t>Wyjaśnienia z ZU po stronie Strefy Kontrahenta - Lista</t>
  </si>
  <si>
    <t>Wyjaśnienia z ZU po stronie Strefy Kontrahenta - Szczegóły</t>
  </si>
  <si>
    <t>Wyjaśnienia z ZU po stronie Strefy Kontrahenta - Odpowiedź</t>
  </si>
  <si>
    <t>Wyszukaj zaawansowanie</t>
  </si>
  <si>
    <t>Uzgodnienia z ZU po stronie Strefy Pracownika - Podsumowanie</t>
  </si>
  <si>
    <t>Wyszukaj pełnotekstowo</t>
  </si>
  <si>
    <t>Przejdź na szczególnie wyróżniony formularz w szczególnych 
przypadkach wyszukiwania</t>
  </si>
  <si>
    <t>Wyłącz zasoby z wyszukiwania</t>
  </si>
  <si>
    <t>Wyróżnij zasób na wynikach wyszukiwania</t>
  </si>
  <si>
    <t>Parametryzuj wyniki wyszukiwania</t>
  </si>
  <si>
    <t>WMKZU - Usługa PODSUMOWANIE</t>
  </si>
  <si>
    <t>WMKZU - Usługa ARCHIWIZACJA</t>
  </si>
  <si>
    <t>SK - Zamówienie danych niestandardowych - zwrot zamówienia</t>
  </si>
  <si>
    <t>Zamówienie danych niestandardowych - przegląd listy zamówień</t>
  </si>
  <si>
    <t>Szczegóły niezgodności - odpowiedź</t>
  </si>
  <si>
    <t>Powiadomienie o komunikacji UFG</t>
  </si>
  <si>
    <t>Powiadomienie do UFG o uzgodnieniu ZU</t>
  </si>
  <si>
    <t>Powiadomienie do ZU o uzgodnieniu UFG</t>
  </si>
  <si>
    <t>Powiadomienie do ZU o wyjaśnieniu UFG</t>
  </si>
  <si>
    <t>Powiadomienie do UFG o wyjaśnieniu ZU</t>
  </si>
  <si>
    <t>Sprawozdanie statystyczne - pobranie do pliku</t>
  </si>
  <si>
    <t>Deklaracja składki - pobranie do pliku</t>
  </si>
  <si>
    <t>WMUD - Usługa Szkody</t>
  </si>
  <si>
    <t>WMUD - Usługa Przebieg Ubezpieczeń</t>
  </si>
  <si>
    <t>WMUD - Usługa Historia Zapytań</t>
  </si>
  <si>
    <t>WWER - DOKUMENTY</t>
  </si>
  <si>
    <t>WMUD - Usługa Szczegóły zapytania</t>
  </si>
  <si>
    <t>WMOS Usługa PODPIS_SPRAWOZDANIA</t>
  </si>
  <si>
    <t>Sprawozdanie statystyczne - przegląd listy</t>
  </si>
  <si>
    <t>Sprawozdanie statystyczne - przegląd sprawozdania</t>
  </si>
  <si>
    <t>Deklaracja składki - przegląd listy</t>
  </si>
  <si>
    <t>Deklaracja składki - przegląd deklaracji</t>
  </si>
  <si>
    <t>WMUD - Usługa Metryki</t>
  </si>
  <si>
    <t>Sprawozdanie statystyczne - wypełnienie wsadowe</t>
  </si>
  <si>
    <t>Deklaracja składki - wypełnienie wsadowe</t>
  </si>
  <si>
    <t>WMUD - Usługa Zapytanie Indywidualne</t>
  </si>
  <si>
    <t>WMUD - Usługa Pobrania pliku</t>
  </si>
  <si>
    <t>WMOS Usługa SPRAWOZDANIA_STATYSTYCZNE_IMPORT</t>
  </si>
  <si>
    <t>WMOS Usługa SPRAWOZDANIA_OC_IMPORT</t>
  </si>
  <si>
    <t>WWOC - Usługa Sprawdź OC Infoportal</t>
  </si>
  <si>
    <t>WWOC - Usługa Sprawdź OC Strefa Obywatela/Przedsiębiorcy</t>
  </si>
  <si>
    <t xml:space="preserve">SK - Podgląd szczegółów zapytania i odpowiedzi </t>
  </si>
  <si>
    <t>WWOC - Usługa Pobierz wynik sprawdzenia Infoportal</t>
  </si>
  <si>
    <t>WWOC - Usługa Pobierz wynik sprawdzenia Strefa Obywatela/Przedsiębiorcy</t>
  </si>
  <si>
    <t>SK - Uzupełnienie formularza zapytania indywidualnego - Szkody</t>
  </si>
  <si>
    <t>SP - Uzupełnienie formularza zapytania indywidualnego - Szkody</t>
  </si>
  <si>
    <t>SP TEST - Uzupełnienie formularza zapytania indywidualnego - Szkody</t>
  </si>
  <si>
    <t>SK - Uzupełnienie formularza zapytania indywidualnego - Przebieg Ubezpieczeń</t>
  </si>
  <si>
    <t>SP - Uzupełnienie formularza zapytania indywidualnego - Przebieg ubezpieczeń</t>
  </si>
  <si>
    <t>SP TEST - Uzupełnienie formularza zapytania indywidualnego - Przebieg ubezpieczeń</t>
  </si>
  <si>
    <t>WWOC - mStłuczka</t>
  </si>
  <si>
    <t>WWOC - SAS.Organizacje</t>
  </si>
  <si>
    <t>WWOC - OAM</t>
  </si>
  <si>
    <t>INF/SO/SF - Sczytaj numer z załączonego obrazka</t>
  </si>
  <si>
    <t>SK - Wyszukiwanie danych w bazie OI</t>
  </si>
  <si>
    <t>SP - Wyszukiwanie danych w bazie OI</t>
  </si>
  <si>
    <t>SP -  Zasilenie wsadowe</t>
  </si>
  <si>
    <t>SK - Zasilenie wsadowe</t>
  </si>
  <si>
    <t>SK - Historia pakietów zasilania</t>
  </si>
  <si>
    <t>SP - Historia pakietów zasilania</t>
  </si>
  <si>
    <t>SK - Historia komunikatów zwrotnych</t>
  </si>
  <si>
    <t>SP - Historia komunikatów zwrotnych</t>
  </si>
  <si>
    <t>WMZOI - Usługa eUFG_zasilanie_OI_API_1.0.1</t>
  </si>
  <si>
    <t>Kliknięcie i logowanie interakcji</t>
  </si>
  <si>
    <t xml:space="preserve"> Kopiuj link do wyników wyszukiwania</t>
  </si>
  <si>
    <t>WWYS - SOLR; CMS - Reguły Fraz, CMS-Definicje Filtrów)</t>
  </si>
  <si>
    <t>CMS - Wykluczenia</t>
  </si>
  <si>
    <t>SK - Przegląd strony powitalnej</t>
  </si>
  <si>
    <t>SP - Przegląd strony powitalnej</t>
  </si>
  <si>
    <t>WWER - Usługa DOKUMENTY</t>
  </si>
  <si>
    <t>SK - Otwarcie metryk w odpowiedzi</t>
  </si>
  <si>
    <t>SP - Otwarcie metryk w odpowiedzi</t>
  </si>
  <si>
    <t>SP TEST - Otwarcie metryk w odpowiedzi</t>
  </si>
  <si>
    <t>CMS - Wyróżnienia</t>
  </si>
  <si>
    <t>WWOC - Usługa OCR</t>
  </si>
  <si>
    <t>WWYS - CMS Wykluczenia</t>
  </si>
  <si>
    <t>WWOC - Sprawdź OC Strefa Pracownika</t>
  </si>
  <si>
    <t>WWOC - Sprawdź OC Strefa Kontrahenta</t>
  </si>
  <si>
    <t>WWOC - Usługa Pobierz wynik sprawdzenia Strefa Kontrahenta</t>
  </si>
  <si>
    <t>WWOC - Usługa Pobierz wynik sprawdzenia Strefa Pracownika</t>
  </si>
  <si>
    <t>WMZL - Usługa lista zadań z aplikacji UFG</t>
  </si>
  <si>
    <t>WMZL - Usługa lista zadań wewnętrznych (WMOK, WDEL, WMKF)</t>
  </si>
  <si>
    <t>SK - Zasilenie jednostkowe - Polisa</t>
  </si>
  <si>
    <t>SK - Zasilenie jednostkowe - Zdarzenie</t>
  </si>
  <si>
    <t>SK - Zasilenie jednostkowe - Odszkodowanie</t>
  </si>
  <si>
    <t>SK - Zasilenie jednostkowe - Podsumowanie</t>
  </si>
  <si>
    <t>SP - Zasilenie jednostkowe - Polisa</t>
  </si>
  <si>
    <t>SP - Zasilenie jednostkowe - Zdarzenie</t>
  </si>
  <si>
    <t>SP - Zasilenie jednostkowe - Odszkodowanie</t>
  </si>
  <si>
    <t>SP - Zasilenie jednostkowe - Podsumowanie</t>
  </si>
  <si>
    <t>WMZL - SMUbOB</t>
  </si>
  <si>
    <t>WMZL - SOSiR</t>
  </si>
  <si>
    <t>WMZL - zadania z WDEL - ZAMÓWIENIA</t>
  </si>
  <si>
    <t>WMZL - zadania z WMOK - WĄTKI</t>
  </si>
  <si>
    <t>WMZL - zadania z WMKF - WNIOSKI</t>
  </si>
  <si>
    <t>Wyświetlenie listy zadań</t>
  </si>
  <si>
    <t xml:space="preserve">Zgłoś szkodę </t>
  </si>
  <si>
    <t>WMOB - Usługa INTEGRACJA mObywatel</t>
  </si>
  <si>
    <t>Sprawdź OC pojazdu w mObywatel - Zapytanie</t>
  </si>
  <si>
    <t>Sprawdź OC pojazdu w mObywatel - Odpowiedź</t>
  </si>
  <si>
    <t>Pobierz Wynik PDF</t>
  </si>
  <si>
    <t>SF - Powiadomienie z kodem weryfikacyjnym w procesie rejestracji konta</t>
  </si>
  <si>
    <t>SF - Powiadomienie o utworzeniu wniosku o rej. konta firmy</t>
  </si>
  <si>
    <t>SP - Powiadomienie do pracownika o wniosku o rej. konta firmy do zaopiniowania</t>
  </si>
  <si>
    <t>SF - Powiadomienie do użytkownika rejestrującego konto firmy z uwagami</t>
  </si>
  <si>
    <t>SF - Powiadomienie o odrzuceniu wniosku o konto firmy</t>
  </si>
  <si>
    <t>SF - Powiadomienie o akceptacji wniosku o konto firmy</t>
  </si>
  <si>
    <t>SF - Powiadomienie z linkiem aktywacyjnym do nowego użytkownika firmy</t>
  </si>
  <si>
    <t>SF - Powiadomienie przy zmianie adresu email użytkownika</t>
  </si>
  <si>
    <t>SF - Powiadomienie o aktywnym dostępie do konta firmy</t>
  </si>
  <si>
    <t>SF - Ponowienie powiadomienia z linkiem aktywacyjnym do konta firmy</t>
  </si>
  <si>
    <t>SF - Powiadomienie o braku aktywacji konta firmy</t>
  </si>
  <si>
    <t>SK - Import</t>
  </si>
  <si>
    <t>SP - Import</t>
  </si>
  <si>
    <t>SK - Eksport</t>
  </si>
  <si>
    <t>SP - Eksport</t>
  </si>
  <si>
    <t>SK - Zasilenie jednostkowe - Symulacja</t>
  </si>
  <si>
    <t>SP - Zasilenie jednostkowe - Symulacja</t>
  </si>
  <si>
    <t>EUFG - Usługa LOGOWANIE_INTERAKCJI</t>
  </si>
  <si>
    <t>SO/SF - Logowanie interakcji</t>
  </si>
  <si>
    <t>SK/SP - Logowanie interakcji</t>
  </si>
  <si>
    <t>SF/SP - Logowanie interakcji</t>
  </si>
  <si>
    <t>SP/SK - Logowanie interakcji</t>
  </si>
  <si>
    <t>SO/SF/SP/SK - Logowanie interakcji</t>
  </si>
  <si>
    <t>Logowanie interakcji</t>
  </si>
  <si>
    <t>Interakcja z Wirtualnym Asystentem</t>
  </si>
  <si>
    <t>Uczenie i parametryzacja Wirtualnego Asystenta</t>
  </si>
  <si>
    <t>Aktywacja formularza z Wirtualnym Asystentem</t>
  </si>
  <si>
    <t>Wywołanie API z Wirtualnym Asystentem</t>
  </si>
  <si>
    <t>Brak aktywności w Wirtualnym Asystencie</t>
  </si>
  <si>
    <t>Niedozwolona fraza w Wirtualnym Asystentem</t>
  </si>
  <si>
    <t>Zakończenie interakcji z Wirtualnym Asystentem</t>
  </si>
  <si>
    <t>Historia zapytań i ocen</t>
  </si>
  <si>
    <t>WWAS - Usługa API SOSIR</t>
  </si>
  <si>
    <t>WWAS - Usługa API SMUBOB</t>
  </si>
  <si>
    <t>WWAS - HISTORIA_WA</t>
  </si>
  <si>
    <t>Pobierz wynik weryfikacji posiadaczy pojazdu mechanicznego</t>
  </si>
  <si>
    <t>Weryfikuj posiadaczy pojazdu mechanicznego w Strefie Kontrahenta - Zapytanie</t>
  </si>
  <si>
    <t>WWPP - Usługa ZPP</t>
  </si>
  <si>
    <t>WWPP - Usługa CEP</t>
  </si>
  <si>
    <t>Weryfikuj posiadaczy pojazdu mechanicznego w Strefie Pracownika - Zapytanie ZPP</t>
  </si>
  <si>
    <t>Weryfikuj posiadaczy pojazdu mechanicznego w Strefie Pracownika - Odpowiedź ZPP</t>
  </si>
  <si>
    <t>Weryfikuj posiadaczy pojazdu mechanicznego w Strefie Pracownika - Zapytanie CEP</t>
  </si>
  <si>
    <t>Weryfikuj posiadaczy pojazdu mechanicznego w Strefie Pracownika - Odpowiedź CEP</t>
  </si>
  <si>
    <t>Weryfikuj posiadaczy pojazdu mechanicznego w Strefie Kontrahenta - Odpowiedź</t>
  </si>
  <si>
    <t>WWPP - Usługa POBIERZ</t>
  </si>
  <si>
    <t>WREP - Reprezentanci</t>
  </si>
  <si>
    <t>iLF</t>
  </si>
  <si>
    <t>WREP - Usługa wyszukiwania reprezentantów</t>
  </si>
  <si>
    <t>WREP - Usługa pobierania plików</t>
  </si>
  <si>
    <t>WMZR - Usługa zarządzania reprezantami</t>
  </si>
  <si>
    <t xml:space="preserve"> Zweryfikuj reprezentanta ds. roszczeń</t>
  </si>
  <si>
    <t>Pobierz wynik weryfikacji reprezentanta ds. roszczeń</t>
  </si>
  <si>
    <t>Udostępnienie formularza sprawozdania</t>
  </si>
  <si>
    <t>Udostępnienie formularza deklaracji</t>
  </si>
  <si>
    <t>Deklaracja składki - edycja deklaracji</t>
  </si>
  <si>
    <t>Sprawozdanie statystyczne - edycja sprawozdania</t>
  </si>
  <si>
    <t>WMZR - REPREZENTANCI</t>
  </si>
  <si>
    <t>SP - Udziel odpowiedzi w wątku</t>
  </si>
  <si>
    <t>Logowanie interakcji SK, SP</t>
  </si>
  <si>
    <t>SP - Wyświetl szczegóły wątku</t>
  </si>
  <si>
    <t>SP- Wyświetl listę wątków i wniosków</t>
  </si>
  <si>
    <t>SP - Utwórz wniosek o RDO na podstawie wątku</t>
  </si>
  <si>
    <t>WMOK - WATKI (WNIOSKI)</t>
  </si>
  <si>
    <t>WMOK - SZABLONY ODPOWIEDZI</t>
  </si>
  <si>
    <t>Tworzenie ścieżki akceptacji</t>
  </si>
  <si>
    <t>Plik konfiguracji workflow</t>
  </si>
  <si>
    <t>Modyfikacja ścieżki akceptacji</t>
  </si>
  <si>
    <t>Usuwanie ścieżki akceptacji</t>
  </si>
  <si>
    <t>Wybór ról LDAP</t>
  </si>
  <si>
    <t>Zatwierdzenie konfiguracji</t>
  </si>
  <si>
    <t>WMOK - Usługa Przekaż do systemu merytorycznego</t>
  </si>
  <si>
    <t>PU_WCMS_03_WID_NAW - Widoczność zasobu w nawigacji</t>
  </si>
  <si>
    <t>Konfiguracja wersji językowych</t>
  </si>
  <si>
    <t>Konfiguracja typu zasobów</t>
  </si>
  <si>
    <t>WCMS08</t>
  </si>
  <si>
    <t>Konfiguracja oznaczenia zasobu tagami</t>
  </si>
  <si>
    <t>WCMS12</t>
  </si>
  <si>
    <t>SP - Oznacz wątek jako SPAM</t>
  </si>
  <si>
    <t>SP - Przekaż wątek do sprawy</t>
  </si>
  <si>
    <t>SP - Zmień temat wątku</t>
  </si>
  <si>
    <t>SP - Wyślij prośbę o opinię</t>
  </si>
  <si>
    <t>SO/SF - Powiadomienie o utworzeniu wiadomości</t>
  </si>
  <si>
    <t>Konfiguracja publikacji pliku</t>
  </si>
  <si>
    <t>WCMS10</t>
  </si>
  <si>
    <t>SP - Powiadomienie do pracownika o sprawie do zaopiniowania</t>
  </si>
  <si>
    <t>SP - Pobierz listę użytkowników do zaopiniowania</t>
  </si>
  <si>
    <t>SP - Zaopiniuj zadanie</t>
  </si>
  <si>
    <t>WMOK - Usługa RDO</t>
  </si>
  <si>
    <t>Konfiguracja osadzenia multimediów</t>
  </si>
  <si>
    <t>WCMS19</t>
  </si>
  <si>
    <t>SP - Obsłuż wniosek o RDO</t>
  </si>
  <si>
    <t>SP - Wyświetl szczegóły wniosku</t>
  </si>
  <si>
    <t>SP - Powiadomienie o gotowym RDO</t>
  </si>
  <si>
    <t>SP - Dodaj notatkę</t>
  </si>
  <si>
    <t>SP - Usuń notatkę</t>
  </si>
  <si>
    <t>SP - Przypisz zadanie</t>
  </si>
  <si>
    <t>WCMS20</t>
  </si>
  <si>
    <t>SP - Pobierz listę użytkowników do przypisana</t>
  </si>
  <si>
    <t>SP - Przywróć zadanie do kolejki</t>
  </si>
  <si>
    <t>PU_WCMS_14_UDOST_ZAS - Udostępnianie zasobu różnym grupom użytkowników</t>
  </si>
  <si>
    <t>SP - Wyświetl listę szablonów odpowiedzi</t>
  </si>
  <si>
    <t>SP - Utwórz nowy szablon odpowiedzi</t>
  </si>
  <si>
    <t>Konfiguracja zasobu dla wielu grup</t>
  </si>
  <si>
    <t>WCMS21</t>
  </si>
  <si>
    <t>Wyświetlenie okna konfiguracji zasobu dla wielu grup</t>
  </si>
  <si>
    <t>Zapisanie konfiguracji zasobu dla wielu grup</t>
  </si>
  <si>
    <t>Udostępnienie zasobu grupie Obywatele</t>
  </si>
  <si>
    <t>Udostępnienie zasobu grupie Kontrahenci</t>
  </si>
  <si>
    <t>SP - Edytuj szablon odpowiedzi</t>
  </si>
  <si>
    <t>SP - Usuń szablon odpowiedzi</t>
  </si>
  <si>
    <t>Konfiguracja powiadomień</t>
  </si>
  <si>
    <t>WCMS34</t>
  </si>
  <si>
    <t>Wyświetlenie okna konfiguracji powiadomień</t>
  </si>
  <si>
    <t>Zapisanie konfiguracji powiadomień</t>
  </si>
  <si>
    <t>Wysyłka powiadomień do Redaktorów</t>
  </si>
  <si>
    <t>Wysyłka powiadomień do Moderatorów</t>
  </si>
  <si>
    <t>Wysyłka powiadomień do użytkowników LDAP</t>
  </si>
  <si>
    <t>SP - Zakończ obsługę wątku bez odpowiedzi</t>
  </si>
  <si>
    <t>PU_WCMS_16_DEF_GRUP - Definiowanie grup użytkowników i zasobów</t>
  </si>
  <si>
    <t>SP - Wyeksportuj wątek do PDF</t>
  </si>
  <si>
    <t>Konfiguracja grup użytkowników</t>
  </si>
  <si>
    <t>Wyświetlenie okna konfiguracji grup użytkowników</t>
  </si>
  <si>
    <t>Zapisanie konfiguracji grup użytkowników</t>
  </si>
  <si>
    <t>Konfiguracja grup zasobów</t>
  </si>
  <si>
    <t>Wyświetlenie okna konfiguracji grup zasobów</t>
  </si>
  <si>
    <t>Zapisanie konfiguracji grup zasobów</t>
  </si>
  <si>
    <t>PU_WCMS_17_WIEL_GRUP - Dodanie użytkowników do wielu grup</t>
  </si>
  <si>
    <t>Konfiguracja powiązania grupy z LDAP</t>
  </si>
  <si>
    <t>Wyświetlenie okna konfiguracji powiązania grupy z LDAP</t>
  </si>
  <si>
    <t>Zapisanie konfiguracji powiązania grupy z LDAP</t>
  </si>
  <si>
    <t>PU_WCMS_19_PUB_ZAS - Publikacja zasobów</t>
  </si>
  <si>
    <t>PU_WCMS_20_AKC_PUB - Akceptacja publikacji</t>
  </si>
  <si>
    <t>WINF - BAZA WIEDZY</t>
  </si>
  <si>
    <t>INF/SO/SF - Weryfikacja captcha</t>
  </si>
  <si>
    <t>WAPI - Usługa API dla ZU</t>
  </si>
  <si>
    <t>WAPI - Zapis</t>
  </si>
  <si>
    <t>WAPI - Usługi API wewnetrzne UFG</t>
  </si>
  <si>
    <t>WAPI - Odczyt</t>
  </si>
  <si>
    <t>WAPI - Logowanie interakcji</t>
  </si>
  <si>
    <t>SO - Przeglądanie listy zgłoszeń</t>
  </si>
  <si>
    <t>SF - Przeglądanie listy zgłoszeń</t>
  </si>
  <si>
    <t>WMSP - LISTA_ZGLOSZEN</t>
  </si>
  <si>
    <t>Przekierowanie do odpowiedniego systemu zewnętrznego</t>
  </si>
  <si>
    <t>Dodanie dodatkowych grup LDAP do powiadomień</t>
  </si>
  <si>
    <t>Przekierowanie do odpowiedniego modułu systemu</t>
  </si>
  <si>
    <t>Wyświetlenie okna konfiguracji dodatkowych powiadomień mailowych</t>
  </si>
  <si>
    <t xml:space="preserve">WCMS Plik konfiguracji workflow </t>
  </si>
  <si>
    <t>WSTAT - Lista raportów</t>
  </si>
  <si>
    <t>WWYS - CMS Wyróżnienia</t>
  </si>
  <si>
    <t>WWYS - CMS Definicje Filtrów</t>
  </si>
  <si>
    <t>WWYS - CMS Reguły Fraz</t>
  </si>
  <si>
    <t>EUFG - Weryfikacja reCAPTCHA</t>
  </si>
  <si>
    <t>WCMS - Style CSS</t>
  </si>
  <si>
    <t>WCMS - Prototypy Figma</t>
  </si>
  <si>
    <t>INF - Projekty graficzne</t>
  </si>
  <si>
    <t>WSTAT - wszystkie procesy elementarne "Pobranie raportu" oraz "Pobranie ekstraktu"</t>
  </si>
  <si>
    <t>PU_WCMS_11_PUB_PLIK_HAS - Publikacja plików
Konfiguracja publikacji pliku</t>
  </si>
  <si>
    <t>PU_WCMS_08_OZN_TAG - Oznaczanie zasobów tagami
Konfiguracja oznaczenia zasobu tagami</t>
  </si>
  <si>
    <t>PU_WCMS_12_OSADZ_ZAS - Osadzanie zasobów zewnętrznych
Konfiguracja osadzenia multimediów</t>
  </si>
  <si>
    <t>PU_WCMS_04_WER_JEZ - Dodanie kolejnej wersji językowej
Konfiguracja wersji językowych</t>
  </si>
  <si>
    <t>PU_WCMS_02_SCIE_AKC - Ścieżki akceptacji zasobów
Tworzenie ścieżki akceptacji
Modyfikacja ścieżki akceptacji
Usuwanie ścieżki akceptacji
Wybór ról LDAP
Zatwierdzenie konfiguracji</t>
  </si>
  <si>
    <t>PU_WCMS_16_DEF_GRUP - Definiowanie grup użytkowników i zasobów
Konfiguracja grup użytkowników
Wyświetlenie okna konfiguracji grup użytkowników
Zapisanie konfiguracji grup użytkowników
Konfiguracja grup zasobów
Wyświetlenie okna konfiguracji grup zasobów
Zapisanie konfiguracji grup zasobów</t>
  </si>
  <si>
    <t>PU_WCMS_18_POW_GRUP - Powiązanie grup użytkowników
Konfiguracja powiązania grupy z LDAP
Wyświetlenie okna konfiguracji powiązania grupy z LDAP
Zapisanie konfiguracji powiązania grupy z LDAP</t>
  </si>
  <si>
    <t>PU_WCMS_11_PUB_PLIK - Pobranie pliku
Konfiguracja publikacji pliku</t>
  </si>
  <si>
    <t>PU_WCMS_15_WYS_POW - Wysyłka powiadomień
Konfiguracja powiadomień
Wyświetlenie okna konfiguracji powiadomień
Zapisanie konfiguracji powiadomień
Wysyłka powiadomień do Redaktorów
Wysyłka powiadomień do Moderatorów
Wysyłka powiadomień do użytkowników LDAP</t>
  </si>
  <si>
    <t>EUFG - INTERAKCJE</t>
  </si>
  <si>
    <t>WMP - Logowanie interakcji</t>
  </si>
  <si>
    <t>INF - Logowanie interakcji</t>
  </si>
  <si>
    <t>INF/SO/SF/SK/SP - Logowanie interakcji</t>
  </si>
  <si>
    <t>INF/SO/SF/SP - Logowanie interakcji</t>
  </si>
  <si>
    <t>Reprezentanci - weryfikacja recaptcha</t>
  </si>
  <si>
    <t>EUFG - SZABLONY</t>
  </si>
  <si>
    <t>Załączanie plików</t>
  </si>
  <si>
    <t>Dodanie pliku</t>
  </si>
  <si>
    <t>Pobranie pliku</t>
  </si>
  <si>
    <t>WWAS - BAZA_WIEDZY_WA (Baza Wektorowa LLM)</t>
  </si>
  <si>
    <t>EUFG - Antywirus</t>
  </si>
  <si>
    <t>EUFG - S3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</si>
</sst>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Aptos Narrow"/>
      <family val="2"/>
      <scheme val="minor"/>
    </font>
    <font>
      <sz val="11"/>
      <color theme="1"/>
      <name val="Calibri"/>
      <family val="2"/>
    </font>
    <font>
      <b/>
      <sz val="10"/>
      <color rgb="FF000000"/>
      <name val="Arial Narrow"/>
      <family val="2"/>
    </font>
    <font>
      <sz val="11"/>
      <name val="Aptos Narrow"/>
      <family val="2"/>
      <scheme val="minor"/>
    </font>
    <font>
      <sz val="9"/>
      <color rgb="FF000000"/>
      <name val="Arial"/>
      <family val="2"/>
    </font>
    <font>
      <b/>
      <sz val="10"/>
      <color rgb="FF000000"/>
      <name val="Arial"/>
      <family val="2"/>
    </font>
    <font>
      <sz val="9"/>
      <color rgb="FF0070C0"/>
      <name val="Arial"/>
      <family val="2"/>
    </font>
    <font>
      <sz val="9"/>
      <color rgb="FF000000"/>
      <name val="Arial"/>
    </font>
    <font>
      <b/>
      <sz val="10"/>
      <color rgb="FF000000"/>
      <name val="Arial Narrow"/>
    </font>
    <font>
      <sz val="11"/>
      <color theme="1"/>
      <name val="Calibri"/>
    </font>
    <font>
      <u/>
      <sz val="11"/>
      <color theme="10"/>
      <name val="Aptos Narrow"/>
      <family val="2"/>
      <scheme val="minor"/>
    </font>
    <font>
      <sz val="11"/>
      <color indexed="8"/>
      <name val="Aptos Narrow"/>
      <family val="2"/>
      <charset val="238"/>
    </font>
    <font>
      <b/>
      <sz val="11"/>
      <color indexed="8"/>
      <name val="Verdana"/>
      <family val="2"/>
      <charset val="1"/>
    </font>
    <font>
      <sz val="11"/>
      <color indexed="8"/>
      <name val="Verdana"/>
      <family val="2"/>
      <charset val="1"/>
    </font>
    <font>
      <sz val="11"/>
      <color rgb="FF000000"/>
      <name val="Aptos Narrow"/>
    </font>
    <font>
      <sz val="11"/>
      <color rgb="FF000000"/>
      <name val="Aptos Narrow"/>
      <family val="2"/>
    </font>
    <font>
      <sz val="11"/>
      <color indexed="8"/>
      <name val="Verdana"/>
      <family val="2"/>
    </font>
    <font>
      <b/>
      <sz val="11"/>
      <name val="Verdana"/>
      <family val="2"/>
      <charset val="1"/>
    </font>
    <font>
      <sz val="11"/>
      <name val="Verdana"/>
      <family val="2"/>
      <charset val="1"/>
    </font>
    <font>
      <b/>
      <sz val="10.5"/>
      <color indexed="8"/>
      <name val="URW DIN"/>
      <charset val="1"/>
    </font>
    <font>
      <sz val="10.5"/>
      <color indexed="8"/>
      <name val="URW DIN"/>
      <charset val="1"/>
    </font>
    <font>
      <sz val="7"/>
      <color indexed="8"/>
      <name val="Times New Roman"/>
      <family val="1"/>
    </font>
    <font>
      <sz val="10.5"/>
      <color indexed="8"/>
      <name val="URW DIN"/>
    </font>
    <font>
      <sz val="11"/>
      <color indexed="8"/>
      <name val="URW DIN"/>
    </font>
    <font>
      <sz val="11"/>
      <color indexed="8"/>
      <name val="Times New Roman"/>
      <family val="1"/>
    </font>
    <font>
      <strike/>
      <sz val="10.5"/>
      <color indexed="8"/>
      <name val="URW DIN"/>
      <charset val="1"/>
    </font>
    <font>
      <b/>
      <strike/>
      <sz val="10.5"/>
      <color indexed="8"/>
      <name val="URW DIN"/>
      <charset val="1"/>
    </font>
    <font>
      <sz val="10"/>
      <color rgb="FF000000"/>
      <name val="Arial"/>
      <family val="2"/>
    </font>
    <font>
      <sz val="11"/>
      <color indexed="8"/>
      <name val="Verdana"/>
      <charset val="1"/>
    </font>
  </fonts>
  <fills count="8">
    <fill>
      <patternFill patternType="none"/>
    </fill>
    <fill>
      <patternFill patternType="gray125"/>
    </fill>
    <fill>
      <patternFill patternType="solid">
        <fgColor rgb="FFC0C0C0"/>
        <bgColor indexed="64"/>
      </patternFill>
    </fill>
    <fill>
      <patternFill patternType="solid">
        <fgColor rgb="FFFFF2CC"/>
        <bgColor indexed="64"/>
      </patternFill>
    </fill>
    <fill>
      <patternFill patternType="solid">
        <fgColor rgb="FFFFFFFF"/>
        <bgColor indexed="64"/>
      </patternFill>
    </fill>
    <fill>
      <patternFill patternType="solid">
        <fgColor theme="9" tint="0.79998168889431442"/>
        <bgColor indexed="64"/>
      </patternFill>
    </fill>
    <fill>
      <patternFill patternType="solid">
        <fgColor indexed="40"/>
        <bgColor indexed="49"/>
      </patternFill>
    </fill>
    <fill>
      <patternFill patternType="solid">
        <fgColor rgb="FFFBE4D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3">
    <xf numFmtId="0" fontId="0" fillId="0" borderId="0"/>
    <xf numFmtId="0" fontId="10" fillId="0" borderId="0" applyNumberFormat="0" applyFill="0" applyBorder="0" applyAlignment="0" applyProtection="0"/>
    <xf numFmtId="0" fontId="11" fillId="0" borderId="0"/>
  </cellStyleXfs>
  <cellXfs count="71">
    <xf numFmtId="0" fontId="0" fillId="0" borderId="0" xfId="0"/>
    <xf numFmtId="0" fontId="1" fillId="0" borderId="0" xfId="0" applyFont="1" applyAlignment="1">
      <alignment vertical="center"/>
    </xf>
    <xf numFmtId="0" fontId="2" fillId="2" borderId="1" xfId="0" applyFont="1" applyFill="1" applyBorder="1" applyAlignment="1">
      <alignment vertical="center"/>
    </xf>
    <xf numFmtId="0" fontId="0" fillId="0" borderId="1" xfId="0" applyBorder="1" applyAlignment="1">
      <alignment horizontal="center"/>
    </xf>
    <xf numFmtId="0" fontId="0" fillId="0" borderId="1" xfId="0" applyBorder="1"/>
    <xf numFmtId="0" fontId="2" fillId="2" borderId="1" xfId="0" applyFont="1" applyFill="1" applyBorder="1" applyAlignment="1">
      <alignment horizontal="center" vertical="center"/>
    </xf>
    <xf numFmtId="0" fontId="0" fillId="0" borderId="0" xfId="0" applyAlignment="1">
      <alignment wrapText="1"/>
    </xf>
    <xf numFmtId="0" fontId="3" fillId="0" borderId="0" xfId="0" applyFont="1"/>
    <xf numFmtId="0" fontId="2" fillId="2" borderId="1" xfId="0" applyFont="1" applyFill="1" applyBorder="1" applyAlignment="1">
      <alignment vertical="center" wrapText="1"/>
    </xf>
    <xf numFmtId="0" fontId="4" fillId="3" borderId="3" xfId="0" applyFont="1" applyFill="1" applyBorder="1" applyAlignment="1">
      <alignment vertical="center"/>
    </xf>
    <xf numFmtId="0" fontId="4" fillId="3" borderId="4" xfId="0" applyFont="1" applyFill="1" applyBorder="1" applyAlignment="1">
      <alignment vertical="center"/>
    </xf>
    <xf numFmtId="0" fontId="5" fillId="3" borderId="4" xfId="0" applyFont="1" applyFill="1" applyBorder="1" applyAlignment="1">
      <alignment vertical="center"/>
    </xf>
    <xf numFmtId="0" fontId="6" fillId="4" borderId="4" xfId="0" applyFont="1" applyFill="1" applyBorder="1" applyAlignment="1">
      <alignment vertical="center" wrapText="1"/>
    </xf>
    <xf numFmtId="0" fontId="2" fillId="2" borderId="5" xfId="0" applyFont="1" applyFill="1" applyBorder="1" applyAlignment="1">
      <alignment horizontal="center" vertical="center"/>
    </xf>
    <xf numFmtId="0" fontId="2" fillId="2" borderId="5" xfId="0" applyFont="1" applyFill="1" applyBorder="1" applyAlignment="1">
      <alignment vertical="center"/>
    </xf>
    <xf numFmtId="0" fontId="6" fillId="4" borderId="1" xfId="0" applyFont="1" applyFill="1" applyBorder="1" applyAlignment="1">
      <alignment vertical="center" wrapText="1"/>
    </xf>
    <xf numFmtId="0" fontId="4" fillId="3" borderId="2" xfId="0" applyFont="1" applyFill="1" applyBorder="1" applyAlignment="1">
      <alignment horizontal="right" vertical="center"/>
    </xf>
    <xf numFmtId="0" fontId="4" fillId="3" borderId="0" xfId="0" applyFont="1" applyFill="1" applyAlignment="1">
      <alignment horizontal="right" vertical="center"/>
    </xf>
    <xf numFmtId="0" fontId="2" fillId="2" borderId="3" xfId="0" applyFont="1" applyFill="1" applyBorder="1" applyAlignment="1">
      <alignment horizontal="center"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0" fontId="7" fillId="3" borderId="2" xfId="0" applyFont="1" applyFill="1" applyBorder="1" applyAlignment="1">
      <alignment horizontal="right" vertical="center"/>
    </xf>
    <xf numFmtId="0" fontId="7" fillId="3" borderId="0" xfId="0" applyFont="1" applyFill="1" applyAlignment="1">
      <alignment horizontal="right" vertical="center"/>
    </xf>
    <xf numFmtId="0" fontId="8" fillId="2" borderId="3" xfId="0" applyFont="1" applyFill="1" applyBorder="1" applyAlignment="1">
      <alignment horizontal="center" vertical="center"/>
    </xf>
    <xf numFmtId="0" fontId="8" fillId="2" borderId="3" xfId="0" applyFont="1" applyFill="1" applyBorder="1" applyAlignment="1">
      <alignment vertical="center"/>
    </xf>
    <xf numFmtId="0" fontId="8" fillId="2" borderId="3" xfId="0" applyFont="1" applyFill="1" applyBorder="1" applyAlignment="1">
      <alignment horizontal="center" vertical="center" wrapText="1"/>
    </xf>
    <xf numFmtId="0" fontId="9" fillId="0" borderId="0" xfId="0" applyFont="1" applyAlignment="1">
      <alignment vertical="center"/>
    </xf>
    <xf numFmtId="0" fontId="12" fillId="0" borderId="0" xfId="2" applyFont="1" applyAlignment="1">
      <alignment horizontal="center" vertical="center"/>
    </xf>
    <xf numFmtId="0" fontId="13" fillId="0" borderId="0" xfId="2" applyFont="1" applyAlignment="1">
      <alignment vertical="top" wrapText="1"/>
    </xf>
    <xf numFmtId="0" fontId="14" fillId="0" borderId="0" xfId="0" applyFont="1"/>
    <xf numFmtId="0" fontId="14" fillId="0" borderId="0" xfId="0" applyFont="1" applyAlignment="1">
      <alignment wrapText="1"/>
    </xf>
    <xf numFmtId="0" fontId="6" fillId="4" borderId="5" xfId="0" applyFont="1" applyFill="1" applyBorder="1" applyAlignment="1">
      <alignment vertical="center" wrapText="1"/>
    </xf>
    <xf numFmtId="0" fontId="15" fillId="0" borderId="0" xfId="0" applyFont="1"/>
    <xf numFmtId="0" fontId="15" fillId="0" borderId="0" xfId="0" applyFont="1" applyAlignment="1">
      <alignment wrapText="1"/>
    </xf>
    <xf numFmtId="0" fontId="0" fillId="5" borderId="0" xfId="0" applyFill="1"/>
    <xf numFmtId="0" fontId="10" fillId="0" borderId="0" xfId="1" applyAlignment="1">
      <alignment vertical="center"/>
    </xf>
    <xf numFmtId="0" fontId="12" fillId="6" borderId="0" xfId="2" applyFont="1" applyFill="1" applyAlignment="1">
      <alignment horizontal="left" vertical="center" wrapText="1"/>
    </xf>
    <xf numFmtId="0" fontId="17" fillId="0" borderId="0" xfId="2" applyFont="1" applyAlignment="1">
      <alignment horizontal="center" vertical="center"/>
    </xf>
    <xf numFmtId="0" fontId="18" fillId="0" borderId="0" xfId="2" applyFont="1" applyAlignment="1">
      <alignment vertical="top" wrapText="1"/>
    </xf>
    <xf numFmtId="0" fontId="0" fillId="0" borderId="0" xfId="0" applyAlignment="1">
      <alignment horizontal="center"/>
    </xf>
    <xf numFmtId="0" fontId="5" fillId="3" borderId="3" xfId="0" applyFont="1" applyFill="1" applyBorder="1" applyAlignment="1">
      <alignment vertical="center"/>
    </xf>
    <xf numFmtId="0" fontId="5" fillId="3" borderId="9" xfId="0" applyFont="1" applyFill="1" applyBorder="1" applyAlignment="1">
      <alignment vertical="center"/>
    </xf>
    <xf numFmtId="0" fontId="4" fillId="3" borderId="4" xfId="0" applyFont="1" applyFill="1" applyBorder="1" applyAlignment="1">
      <alignment horizontal="center" vertical="center"/>
    </xf>
    <xf numFmtId="0" fontId="10" fillId="3" borderId="10" xfId="1" applyFill="1" applyBorder="1" applyAlignment="1">
      <alignment vertical="center"/>
    </xf>
    <xf numFmtId="0" fontId="27" fillId="0" borderId="10" xfId="0" applyFont="1" applyBorder="1" applyAlignment="1">
      <alignment horizontal="center" vertical="center"/>
    </xf>
    <xf numFmtId="0" fontId="0" fillId="0" borderId="0" xfId="0" applyAlignment="1">
      <alignment horizontal="left"/>
    </xf>
    <xf numFmtId="0" fontId="5" fillId="3" borderId="9" xfId="0" applyFont="1" applyFill="1" applyBorder="1" applyAlignment="1">
      <alignment horizontal="left" vertical="center"/>
    </xf>
    <xf numFmtId="0" fontId="27" fillId="0" borderId="10" xfId="0" applyFont="1" applyBorder="1" applyAlignment="1">
      <alignment horizontal="left" vertical="center" wrapText="1"/>
    </xf>
    <xf numFmtId="0" fontId="8" fillId="2" borderId="8" xfId="0" applyFont="1" applyFill="1" applyBorder="1" applyAlignment="1">
      <alignment horizontal="left" vertical="center"/>
    </xf>
    <xf numFmtId="0" fontId="0" fillId="0" borderId="0" xfId="0" applyAlignment="1">
      <alignment vertical="top"/>
    </xf>
    <xf numFmtId="0" fontId="0" fillId="5" borderId="0" xfId="0" applyFill="1" applyAlignment="1">
      <alignment vertical="center" wrapText="1"/>
    </xf>
    <xf numFmtId="0" fontId="0" fillId="5" borderId="0" xfId="0" applyFill="1" applyAlignment="1">
      <alignment horizontal="left" vertical="top"/>
    </xf>
    <xf numFmtId="0" fontId="0" fillId="5" borderId="0" xfId="0" applyFill="1" applyAlignment="1">
      <alignment vertical="top"/>
    </xf>
    <xf numFmtId="0" fontId="28" fillId="0" borderId="0" xfId="2" applyFont="1" applyAlignment="1">
      <alignment wrapText="1"/>
    </xf>
    <xf numFmtId="0" fontId="28" fillId="0" borderId="0" xfId="2" applyFont="1" applyAlignment="1">
      <alignment vertical="top" wrapText="1"/>
    </xf>
    <xf numFmtId="0" fontId="6" fillId="4" borderId="3" xfId="0" applyFont="1" applyFill="1" applyBorder="1" applyAlignment="1">
      <alignment vertical="center" wrapText="1"/>
    </xf>
    <xf numFmtId="0" fontId="4" fillId="3" borderId="2" xfId="0" applyFont="1" applyFill="1" applyBorder="1" applyAlignment="1">
      <alignment horizontal="right" vertical="center"/>
    </xf>
    <xf numFmtId="0" fontId="4" fillId="3" borderId="0" xfId="0" applyFont="1" applyFill="1" applyAlignment="1">
      <alignment horizontal="right" vertical="center"/>
    </xf>
    <xf numFmtId="0" fontId="5" fillId="7" borderId="8" xfId="0" applyFont="1" applyFill="1" applyBorder="1" applyAlignment="1">
      <alignment horizontal="center" vertical="center"/>
    </xf>
    <xf numFmtId="0" fontId="5" fillId="7" borderId="9" xfId="0" applyFont="1" applyFill="1" applyBorder="1" applyAlignment="1">
      <alignment horizontal="center"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4" fillId="3" borderId="1"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7" fillId="3" borderId="2" xfId="0" applyFont="1" applyFill="1" applyBorder="1" applyAlignment="1">
      <alignment horizontal="right" vertical="center"/>
    </xf>
    <xf numFmtId="0" fontId="7" fillId="3" borderId="0" xfId="0" applyFont="1" applyFill="1" applyAlignment="1">
      <alignment horizontal="right" vertical="center"/>
    </xf>
  </cellXfs>
  <cellStyles count="3">
    <cellStyle name="Excel Built-in Normal" xfId="2" xr:uid="{324CD9D1-D9D2-43A3-AAC8-3508E1CCA30A}"/>
    <cellStyle name="Hiperłącze" xfId="1" builtinId="8"/>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1.xml"/><Relationship Id="rId40"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microsoft.com/office/2017/10/relationships/person" Target="persons/person.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6</xdr:col>
      <xdr:colOff>38100</xdr:colOff>
      <xdr:row>6</xdr:row>
      <xdr:rowOff>83820</xdr:rowOff>
    </xdr:from>
    <xdr:to>
      <xdr:col>15</xdr:col>
      <xdr:colOff>60960</xdr:colOff>
      <xdr:row>43</xdr:row>
      <xdr:rowOff>152400</xdr:rowOff>
    </xdr:to>
    <xdr:sp macro="" textlink="">
      <xdr:nvSpPr>
        <xdr:cNvPr id="56" name="TextBox 1">
          <a:extLst>
            <a:ext uri="{FF2B5EF4-FFF2-40B4-BE49-F238E27FC236}">
              <a16:creationId xmlns:a16="http://schemas.microsoft.com/office/drawing/2014/main" id="{0DA28100-4859-FCD9-2DB2-56F6144E141A}"/>
            </a:ext>
          </a:extLst>
        </xdr:cNvPr>
        <xdr:cNvSpPr txBox="1"/>
      </xdr:nvSpPr>
      <xdr:spPr>
        <a:xfrm>
          <a:off x="6598920" y="1485900"/>
          <a:ext cx="6705600" cy="68351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b="1"/>
            <a:t>Nasze podejście do szacowania Punktów Funkcyjnych (Function Points)</a:t>
          </a:r>
        </a:p>
        <a:p>
          <a:r>
            <a:rPr lang="pl-PL" sz="1100"/>
            <a:t>Szacowanie punktów funkcyjnych realizujemy w sposób ustandaryzowany, lecz dopasowany do charakterystyki naszego systemu</a:t>
          </a:r>
          <a:r>
            <a:rPr lang="en-US" sz="1100"/>
            <a:t>.</a:t>
          </a:r>
          <a:r>
            <a:rPr lang="en-US" sz="1100" baseline="0"/>
            <a:t> </a:t>
          </a:r>
          <a:r>
            <a:rPr lang="pl-PL" sz="1100"/>
            <a:t>Kluczowe założenia naszego podejścia to:</a:t>
          </a:r>
        </a:p>
        <a:p>
          <a:pPr marL="0" marR="0" lvl="0" indent="0" defTabSz="914400" eaLnBrk="1" fontAlgn="auto" latinLnBrk="0" hangingPunct="1">
            <a:lnSpc>
              <a:spcPct val="100000"/>
            </a:lnSpc>
            <a:spcBef>
              <a:spcPts val="0"/>
            </a:spcBef>
            <a:spcAft>
              <a:spcPts val="0"/>
            </a:spcAft>
            <a:buClrTx/>
            <a:buSzTx/>
            <a:buFontTx/>
            <a:buNone/>
            <a:tabLst/>
            <a:defRPr/>
          </a:pPr>
          <a:r>
            <a:rPr lang="pl-PL" sz="1100" b="0"/>
            <a:t>1</a:t>
          </a:r>
          <a:r>
            <a:rPr lang="pl-PL" sz="1100" b="1"/>
            <a:t>. External Input (EI)</a:t>
          </a:r>
          <a:r>
            <a:rPr lang="en-US" sz="1100" b="1"/>
            <a:t>, External Output (EO), </a:t>
          </a:r>
          <a:r>
            <a:rPr lang="pl-PL" sz="1100" b="1">
              <a:solidFill>
                <a:schemeClr val="dk1"/>
              </a:solidFill>
              <a:effectLst/>
              <a:latin typeface="+mn-lt"/>
              <a:ea typeface="+mn-ea"/>
              <a:cs typeface="+mn-cs"/>
            </a:rPr>
            <a:t>External Query (EQ)</a:t>
          </a:r>
          <a:endParaRPr lang="pl-PL" sz="1100" b="1"/>
        </a:p>
        <a:p>
          <a:r>
            <a:rPr lang="pl-PL" sz="1100"/>
            <a:t>Za jeden EI (wejście zewnętrzne) uznajemy operację użytkownika lub systemu zewnętrznego, któr</a:t>
          </a:r>
          <a:r>
            <a:rPr lang="en-US" sz="1100"/>
            <a:t>a</a:t>
          </a:r>
          <a:r>
            <a:rPr lang="en-US" sz="1100" baseline="0"/>
            <a:t> o</a:t>
          </a:r>
          <a:r>
            <a:rPr lang="pl-PL" sz="1100"/>
            <a:t>bsługuje wszystkie warianty danych w ramach tego samego procesu (np. dodanie </a:t>
          </a:r>
          <a:r>
            <a:rPr lang="en-US" sz="1100"/>
            <a:t>różnych</a:t>
          </a:r>
          <a:r>
            <a:rPr lang="en-US" sz="1100" baseline="0"/>
            <a:t> typów komunikatów</a:t>
          </a:r>
          <a:r>
            <a:rPr lang="pl-PL" sz="1100"/>
            <a:t>),</a:t>
          </a:r>
        </a:p>
        <a:p>
          <a:r>
            <a:rPr lang="en-US" sz="1100"/>
            <a:t>oraz z</a:t>
          </a:r>
          <a:r>
            <a:rPr lang="pl-PL" sz="1100"/>
            <a:t>apisuje dane do tego samego logicznego zestawu danych (ILF/EIF).</a:t>
          </a:r>
        </a:p>
        <a:p>
          <a:pPr marL="0" marR="0" lvl="0" indent="0" defTabSz="914400" eaLnBrk="1" fontAlgn="auto" latinLnBrk="0" hangingPunct="1">
            <a:lnSpc>
              <a:spcPct val="100000"/>
            </a:lnSpc>
            <a:spcBef>
              <a:spcPts val="0"/>
            </a:spcBef>
            <a:spcAft>
              <a:spcPts val="0"/>
            </a:spcAft>
            <a:buClrTx/>
            <a:buSzTx/>
            <a:buFontTx/>
            <a:buNone/>
            <a:tabLst/>
            <a:defRPr/>
          </a:pPr>
          <a:r>
            <a:rPr lang="en-US" sz="1100"/>
            <a:t>EO to funkcje, które</a:t>
          </a:r>
          <a:r>
            <a:rPr lang="en-US" sz="1100" baseline="0"/>
            <a:t> p</a:t>
          </a:r>
          <a:r>
            <a:rPr lang="en-US" sz="1100"/>
            <a:t>rzekazują dane na zewnątrz systemu (np. poprzez wyświetlenie w interfejsie, generowanie raportu, wysyłkę maila lub komunikatu do innego systemu)</a:t>
          </a:r>
          <a:r>
            <a:rPr lang="en-US" sz="1100" baseline="0"/>
            <a:t> lub z</a:t>
          </a:r>
          <a:r>
            <a:rPr lang="en-US" sz="1100"/>
            <a:t>awierają logikę przetwarzania danych – np. kalkulacje, przekształcenia, łączenie danych z różnych źródeł</a:t>
          </a:r>
          <a:r>
            <a:rPr lang="en-US" sz="1100" baseline="0"/>
            <a:t> np. pobranie PDF, pobranie historii przebiegu ubezpieczeń i szkód pojazdu, wysłanie powiadomienia</a:t>
          </a:r>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pl-PL" sz="1100"/>
            <a:t>EQ to zapytania do systemu, któr</a:t>
          </a:r>
          <a:r>
            <a:rPr lang="en-US" sz="1100"/>
            <a:t>e</a:t>
          </a:r>
          <a:r>
            <a:rPr lang="en-US" sz="1100" baseline="0"/>
            <a:t> o</a:t>
          </a:r>
          <a:r>
            <a:rPr lang="pl-PL" sz="1100"/>
            <a:t>dczytują dane bez żadnych istotnych przekształceń (czysta prezentacja)</a:t>
          </a:r>
          <a:r>
            <a:rPr lang="en-US" sz="1100" baseline="0"/>
            <a:t> i n</a:t>
          </a:r>
          <a:r>
            <a:rPr lang="pl-PL" sz="1100"/>
            <a:t>ie zmieniają stanu systemu</a:t>
          </a:r>
          <a:r>
            <a:rPr lang="en-US" sz="1100" baseline="0"/>
            <a:t> np. lista zgłoszeń</a:t>
          </a:r>
          <a:endParaRPr lang="pl-PL" sz="1100"/>
        </a:p>
        <a:p>
          <a:pPr marL="0" marR="0" lvl="0" indent="0" defTabSz="914400" eaLnBrk="1" fontAlgn="auto" latinLnBrk="0" hangingPunct="1">
            <a:lnSpc>
              <a:spcPct val="100000"/>
            </a:lnSpc>
            <a:spcBef>
              <a:spcPts val="0"/>
            </a:spcBef>
            <a:spcAft>
              <a:spcPts val="0"/>
            </a:spcAft>
            <a:buClrTx/>
            <a:buSzTx/>
            <a:buFontTx/>
            <a:buNone/>
            <a:tabLst/>
            <a:defRPr/>
          </a:pPr>
          <a:r>
            <a:rPr lang="pl-PL" sz="1100">
              <a:solidFill>
                <a:schemeClr val="dk1"/>
              </a:solidFill>
              <a:effectLst/>
              <a:latin typeface="+mn-lt"/>
              <a:ea typeface="+mn-ea"/>
              <a:cs typeface="+mn-cs"/>
            </a:rPr>
            <a:t>EI/EO/EQ identyfikujemy na podstawie formularzy, akcji w UI (np. kliknięcie „Zapisz”) lub wywołań API, które modyfikują stan systemu.</a:t>
          </a:r>
          <a:endParaRPr lang="pl-PL">
            <a:effectLst/>
          </a:endParaRPr>
        </a:p>
        <a:p>
          <a:r>
            <a:rPr lang="pl-PL" sz="1100" b="1"/>
            <a:t>2. File Type Referenced (FTR)</a:t>
          </a:r>
        </a:p>
        <a:p>
          <a:r>
            <a:rPr lang="pl-PL" sz="1100"/>
            <a:t>FTR to wszystkie ILF (Internal Logical File) </a:t>
          </a:r>
          <a:r>
            <a:rPr lang="en-US" sz="1100"/>
            <a:t>- DB </a:t>
          </a:r>
          <a:r>
            <a:rPr lang="pl-PL" sz="1100"/>
            <a:t>i EIF (External Interface File)</a:t>
          </a:r>
          <a:r>
            <a:rPr lang="en-US" sz="1100"/>
            <a:t> - API</a:t>
          </a:r>
          <a:r>
            <a:rPr lang="pl-PL" sz="1100"/>
            <a:t>, które są:</a:t>
          </a:r>
        </a:p>
        <a:p>
          <a:r>
            <a:rPr lang="pl-PL" sz="1100"/>
            <a:t>Odczytywane lub zapisywane przez daną funkcję (EI/EO/EQ),</a:t>
          </a:r>
        </a:p>
        <a:p>
          <a:r>
            <a:rPr lang="pl-PL" sz="1100"/>
            <a:t>Uwzględniane w logice działania funkcji (nawet jeśli tylko odczytywane pomocniczo).</a:t>
          </a:r>
        </a:p>
        <a:p>
          <a:r>
            <a:rPr lang="pl-PL" sz="1100"/>
            <a:t>Dzięki temu dokładnie odwzorowujemy stopień złożoności funkcji względem logiki danych systemu.</a:t>
          </a:r>
        </a:p>
        <a:p>
          <a:r>
            <a:rPr lang="pl-PL" sz="1100" b="1"/>
            <a:t>3. Data Element Type (DET)</a:t>
          </a:r>
        </a:p>
        <a:p>
          <a:r>
            <a:rPr lang="pl-PL" sz="1100"/>
            <a:t>DET liczymy w sposób dopasowany do granic systemu:</a:t>
          </a:r>
        </a:p>
        <a:p>
          <a:r>
            <a:rPr lang="pl-PL" sz="1100"/>
            <a:t>Uwzględniamy tylko te atrybuty danych, które przekraczają granicę systemu (UI ↔ DB </a:t>
          </a:r>
          <a:r>
            <a:rPr lang="en-US" sz="1100"/>
            <a:t>z punktu widzenia użytkownika </a:t>
          </a:r>
          <a:r>
            <a:rPr lang="pl-PL" sz="1100"/>
            <a:t>lub request ↔ response</a:t>
          </a:r>
          <a:r>
            <a:rPr lang="en-US" sz="1100"/>
            <a:t> z punktu widzenia systemu</a:t>
          </a:r>
          <a:r>
            <a:rPr lang="pl-PL" sz="1100"/>
            <a:t>),</a:t>
          </a:r>
        </a:p>
        <a:p>
          <a:r>
            <a:rPr lang="pl-PL" sz="1100"/>
            <a:t>Wliczamy akcje takie jak „otwarcie formularza” i przyciski (jako dety sterujące),</a:t>
          </a:r>
        </a:p>
        <a:p>
          <a:r>
            <a:rPr lang="pl-PL" sz="1100"/>
            <a:t>Nie liczymy atrybutów tabel zależnych (czyli np. kolumn z tabeli podrzędnej w relacji master-detail), jeśli nie są bezpośrednio częścią logiki wejścia/wyjścia.</a:t>
          </a:r>
        </a:p>
        <a:p>
          <a:r>
            <a:rPr lang="pl-PL" sz="1100" b="1"/>
            <a:t>4. Internal Logical File (ILF)</a:t>
          </a:r>
          <a:r>
            <a:rPr lang="en-US" sz="1100" b="1"/>
            <a:t>, RET (Record Element Type)</a:t>
          </a:r>
          <a:endParaRPr lang="pl-PL" sz="1100" b="1"/>
        </a:p>
        <a:p>
          <a:r>
            <a:rPr lang="pl-PL" sz="1100"/>
            <a:t>ILF to nasze wewnętrzne bazy danych, czyli:</a:t>
          </a:r>
        </a:p>
        <a:p>
          <a:r>
            <a:rPr lang="pl-PL" sz="1100"/>
            <a:t>Klasy główne (np. </a:t>
          </a:r>
          <a:r>
            <a:rPr lang="en-US" sz="1100"/>
            <a:t>WMSP - UMOWY</a:t>
          </a:r>
          <a:r>
            <a:rPr lang="pl-PL" sz="1100"/>
            <a:t>,</a:t>
          </a:r>
          <a:r>
            <a:rPr lang="en-US" sz="1100" baseline="0"/>
            <a:t> </a:t>
          </a:r>
          <a:r>
            <a:rPr lang="en-US" sz="1100"/>
            <a:t>WDEL - ZAMOWIENIA</a:t>
          </a:r>
          <a:r>
            <a:rPr lang="pl-PL" sz="1100"/>
            <a:t>, </a:t>
          </a:r>
          <a:r>
            <a:rPr lang="en-US" sz="1100"/>
            <a:t>WMOK</a:t>
          </a:r>
          <a:r>
            <a:rPr lang="en-US" sz="1100" baseline="0"/>
            <a:t> - WATKI</a:t>
          </a:r>
          <a:r>
            <a:rPr lang="pl-PL" sz="1100"/>
            <a:t>) stanowiące jednostki przechowywane lokalnie,</a:t>
          </a:r>
        </a:p>
        <a:p>
          <a:r>
            <a:rPr lang="pl-PL" sz="1100"/>
            <a:t>RET dla ILF to liczba głównych klas + ewentualnie RET-y dla powiązanych podklas (np. lista pozycji zamówienia).</a:t>
          </a:r>
          <a:endParaRPr lang="en-US" sz="1100"/>
        </a:p>
        <a:p>
          <a:r>
            <a:rPr lang="en-US" sz="1100"/>
            <a:t>RET to inaczej encja i j</a:t>
          </a:r>
          <a:r>
            <a:rPr lang="pl-PL" sz="1100"/>
            <a:t>est postrzegany jako oddzielny „rekord” z punktu widzenia użytkownika lub systemu</a:t>
          </a:r>
          <a:r>
            <a:rPr lang="en-US" sz="1100"/>
            <a:t>.</a:t>
          </a:r>
          <a:endParaRPr lang="pl-PL" sz="1100"/>
        </a:p>
        <a:p>
          <a:r>
            <a:rPr lang="pl-PL" sz="1100"/>
            <a:t>DET dla ILF liczymy jako liczbę atrybutów głównej klasy i </a:t>
          </a:r>
          <a:r>
            <a:rPr lang="en-US" sz="1100"/>
            <a:t>atrybutów </a:t>
          </a:r>
          <a:r>
            <a:rPr lang="pl-PL" sz="1100"/>
            <a:t>jej powiązanych klas (bez kluczy technicznych).</a:t>
          </a:r>
        </a:p>
        <a:p>
          <a:r>
            <a:rPr lang="pl-PL" sz="1100" b="1"/>
            <a:t>5. External Interface File (EIF)</a:t>
          </a:r>
        </a:p>
        <a:p>
          <a:r>
            <a:rPr lang="pl-PL" sz="1100"/>
            <a:t>EIF to zewnętrzne źródła danych – API </a:t>
          </a:r>
          <a:r>
            <a:rPr lang="en-US" sz="1100"/>
            <a:t>wewnwętrzne np. /podpiszUmowe</a:t>
          </a:r>
          <a:r>
            <a:rPr lang="en-US" sz="1100" baseline="0"/>
            <a:t> i API z</a:t>
          </a:r>
          <a:r>
            <a:rPr lang="en-US" sz="1100"/>
            <a:t>ewnetrzne np.</a:t>
          </a:r>
          <a:r>
            <a:rPr lang="en-US" sz="1100" baseline="0"/>
            <a:t> </a:t>
          </a:r>
          <a:r>
            <a:rPr lang="en-US" sz="1100"/>
            <a:t>/</a:t>
          </a:r>
          <a:r>
            <a:rPr lang="pl-PL" sz="1100"/>
            <a:t>pobierzDaneFirmyCEiDG_v3</a:t>
          </a:r>
          <a:r>
            <a:rPr lang="en-US" sz="1100"/>
            <a:t>:</a:t>
          </a:r>
          <a:endParaRPr lang="pl-PL" sz="1100"/>
        </a:p>
        <a:p>
          <a:r>
            <a:rPr lang="pl-PL" sz="1100"/>
            <a:t>API traktujemy jako jeden EIF (np. API</a:t>
          </a:r>
          <a:r>
            <a:rPr lang="en-US" sz="1100" baseline="0"/>
            <a:t> </a:t>
          </a:r>
          <a:r>
            <a:rPr lang="en-US" sz="1100">
              <a:solidFill>
                <a:schemeClr val="dk1"/>
              </a:solidFill>
              <a:effectLst/>
              <a:latin typeface="+mn-lt"/>
              <a:ea typeface="+mn-ea"/>
              <a:cs typeface="+mn-cs"/>
            </a:rPr>
            <a:t>/</a:t>
          </a:r>
          <a:r>
            <a:rPr lang="pl-PL" sz="1100">
              <a:solidFill>
                <a:schemeClr val="dk1"/>
              </a:solidFill>
              <a:effectLst/>
              <a:latin typeface="+mn-lt"/>
              <a:ea typeface="+mn-ea"/>
              <a:cs typeface="+mn-cs"/>
            </a:rPr>
            <a:t>pobierzDaneFirmyCEiDG_v3</a:t>
          </a:r>
          <a:r>
            <a:rPr lang="pl-PL" sz="1100"/>
            <a:t> jako jeden logiczny interfejs),</a:t>
          </a:r>
        </a:p>
        <a:p>
          <a:r>
            <a:rPr lang="pl-PL" sz="1100"/>
            <a:t>RET dla EIF to liczba metod udostępnianych w API (jeśli każda metoda operuje na innej strukturze danych),</a:t>
          </a:r>
        </a:p>
        <a:p>
          <a:r>
            <a:rPr lang="pl-PL" sz="1100"/>
            <a:t>DET dla EIF to liczba atrybutów w requestach i response’ach (dla każdej metody API).</a:t>
          </a:r>
        </a:p>
      </xdr:txBody>
    </xdr:sp>
    <xdr:clientData/>
  </xdr:twoCellAnchor>
</xdr:wsDr>
</file>

<file path=xl/persons/person.xml><?xml version="1.0" encoding="utf-8"?>
<personList xmlns="http://schemas.microsoft.com/office/spreadsheetml/2018/threadedcomments" xmlns:x="http://schemas.openxmlformats.org/spreadsheetml/2006/main">
  <person displayName="Sebastian Christow" id="{F0C626DB-9D02-4A60-A318-26E1B2B73A80}" userId="S::sebastian.christow@eviden.com::6917949d-b2da-4680-a874-aea30f67c97d"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C6" dT="2025-04-09T12:33:25.60" personId="{F0C626DB-9D02-4A60-A318-26E1B2B73A80}" id="{AC1F3F93-53DD-4E11-95A4-F94F6DF4B7E0}">
    <text>Liczysz jedno EI, jeśli wszystkie warianty danych są obsługiwane przez ten sam proces i trafiają do tego samego logicznego zestawu danych (ILF/EIF).</text>
  </threadedComment>
  <threadedComment ref="D6" dT="2025-04-09T12:34:09.16" personId="{F0C626DB-9D02-4A60-A318-26E1B2B73A80}" id="{B531E609-82D1-4B09-B552-69C6FD839B0B}">
    <text>FTR to są wszystkie ILF/ELF użyte w Ex</text>
  </threadedComment>
  <threadedComment ref="E6" dT="2025-04-09T12:36:20.69" personId="{F0C626DB-9D02-4A60-A318-26E1B2B73A80}" id="{B6D126E7-B1C5-4511-B6AC-B1FF89EF7D83}">
    <text>DET - Tylko te atrybuty (UI), które przekraczają graniczę systemu UI/DB (response/request), + walidacje biznesowe (w tym pop-up), + otwarcie, + przyciski, uwaga: atrybuty tabel zależnych to nie DET</text>
  </threadedComment>
</ThreadedComments>
</file>

<file path=xl/threadedComments/threadedComment10.xml><?xml version="1.0" encoding="utf-8"?>
<ThreadedComments xmlns="http://schemas.microsoft.com/office/spreadsheetml/2018/threadedcomments" xmlns:x="http://schemas.openxmlformats.org/spreadsheetml/2006/main">
  <threadedComment ref="C6" dT="2025-04-09T07:39:50.39" personId="{F0C626DB-9D02-4A60-A318-26E1B2B73A80}" id="{C34F39DF-38B8-4206-9423-CF5CDDFD898E}">
    <text>Sebastian Christow:
Liczysz jedno EI, jeśli wszystkie warianty danych są obsługiwane przez ten sam proces i trafiają do tego samego logicznego zestawu danych (ILF/EIF).</text>
  </threadedComment>
  <threadedComment ref="D6" dT="2025-04-08T12:51:30.56" personId="{F0C626DB-9D02-4A60-A318-26E1B2B73A80}" id="{E0601553-DFD2-4DB8-A4AA-B34DC8F593F4}">
    <text>FTR to są wszystkie ILF/ELF użyte w Ex</text>
  </threadedComment>
  <threadedComment ref="E6" dT="2025-04-08T12:50:22.54" personId="{F0C626DB-9D02-4A60-A318-26E1B2B73A80}" id="{118685EB-F611-4404-8C4C-B6ECD2FA1DE1}">
    <text>Tylko te atrybuty (UI), które przekraczają graniczę systemu UI/DB (response/request), + walidacje biznesowe (w tym pop-up), + otwarcie, + przyciski, uwaga: atrybuty tabel zależnych to nie DET</text>
  </threadedComment>
  <threadedComment ref="G6" dT="2025-04-08T12:52:31.88" personId="{F0C626DB-9D02-4A60-A318-26E1B2B73A80}" id="{C30C76F8-EB29-40F9-AA4D-80BC85C09FA7}">
    <text>Funkcje danych - Zbiory Danych (klasy główne)</text>
  </threadedComment>
</ThreadedComments>
</file>

<file path=xl/threadedComments/threadedComment11.xml><?xml version="1.0" encoding="utf-8"?>
<ThreadedComments xmlns="http://schemas.microsoft.com/office/spreadsheetml/2018/threadedcomments" xmlns:x="http://schemas.openxmlformats.org/spreadsheetml/2006/main">
  <threadedComment ref="C6" dT="2025-04-09T07:39:50.39" personId="{F0C626DB-9D02-4A60-A318-26E1B2B73A80}" id="{C3BCF0BB-6B03-4AC2-AA53-83BF60C5033D}">
    <text>Sebastian Christow:
Liczysz jedno EI, jeśli wszystkie warianty danych są obsługiwane przez ten sam proces i trafiają do tego samego logicznego zestawu danych (ILF/EIF).</text>
  </threadedComment>
  <threadedComment ref="D6" dT="2025-04-08T12:51:30.56" personId="{F0C626DB-9D02-4A60-A318-26E1B2B73A80}" id="{629CFE8E-7360-4C92-BE0B-33DD74DC8464}">
    <text>FTR to są wszystkie ILF/ELF użyte w Ex</text>
  </threadedComment>
  <threadedComment ref="E6" dT="2025-04-08T12:50:22.54" personId="{F0C626DB-9D02-4A60-A318-26E1B2B73A80}" id="{6E09D93B-1E15-4C5F-A5AF-DF306C33CC20}">
    <text>Tylko te atrybuty (UI), które przekraczają graniczę systemu UI/DB (response/request), + walidacje biznesowe (w tym pop-up), + otwarcie, + przyciski, uwaga: atrybuty tabel zależnych to nie DET</text>
  </threadedComment>
  <threadedComment ref="G6" dT="2025-04-08T12:52:31.88" personId="{F0C626DB-9D02-4A60-A318-26E1B2B73A80}" id="{75282E0D-87C1-47CB-AFB4-AC17D22D3912}">
    <text>Funkcje danych - Zbiory Danych (klasy główne)</text>
  </threadedComment>
</ThreadedComments>
</file>

<file path=xl/threadedComments/threadedComment12.xml><?xml version="1.0" encoding="utf-8"?>
<ThreadedComments xmlns="http://schemas.microsoft.com/office/spreadsheetml/2018/threadedcomments" xmlns:x="http://schemas.openxmlformats.org/spreadsheetml/2006/main">
  <threadedComment ref="C6" dT="2025-04-09T12:33:25.60" personId="{F0C626DB-9D02-4A60-A318-26E1B2B73A80}" id="{157D4A07-AFF0-49EE-974E-AE7CBFDF9CBE}">
    <text>Liczysz jedno EI, jeśli wszystkie warianty danych są obsługiwane przez ten sam proces i trafiają do tego samego logicznego zestawu danych (ILF/EIF).</text>
  </threadedComment>
  <threadedComment ref="D6" dT="2025-04-09T12:34:09.16" personId="{F0C626DB-9D02-4A60-A318-26E1B2B73A80}" id="{C012866E-B6EA-4E24-9B06-B2851B36E1E2}">
    <text>FTR to są wszystkie ILF/ELF użyte w Ex</text>
  </threadedComment>
  <threadedComment ref="E6" dT="2025-04-09T12:36:20.69" personId="{F0C626DB-9D02-4A60-A318-26E1B2B73A80}" id="{4BD9B3CE-2B4C-47C4-B9E3-89919FB1A1D7}">
    <text>DET - Tylko te atrybuty (UI), które przekraczają graniczę systemu UI/DB (response/request), + walidacje biznesowe (w tym pop-up), + otwarcie, + przyciski, uwaga: atrybuty tabel zależnych to nie DET</text>
  </threadedComment>
</ThreadedComments>
</file>

<file path=xl/threadedComments/threadedComment2.xml><?xml version="1.0" encoding="utf-8"?>
<ThreadedComments xmlns="http://schemas.microsoft.com/office/spreadsheetml/2018/threadedcomments" xmlns:x="http://schemas.openxmlformats.org/spreadsheetml/2006/main">
  <threadedComment ref="C4" dT="2025-04-08T11:57:22.00" personId="{F0C626DB-9D02-4A60-A318-26E1B2B73A80}" id="{31301F1A-710E-4524-A2AD-E8CD1BEE2426}">
    <text>ILF nasze DB, EIF obce DB, API to jeden EIF</text>
  </threadedComment>
  <threadedComment ref="D4" dT="2025-04-08T11:58:55.73" personId="{F0C626DB-9D02-4A60-A318-26E1B2B73A80}" id="{3ED07FF1-D4D2-42F3-A189-5BEBF1250DBA}">
    <text>RET - Liczba klas głównych, warto policzyć podklasy RET dla ILF, Liczba metod API dla EIF</text>
  </threadedComment>
  <threadedComment ref="E4" dT="2025-04-08T11:56:45.98" personId="{F0C626DB-9D02-4A60-A318-26E1B2B73A80}" id="{F79185B8-6144-44D2-AF11-C4E9B5786323}">
    <text>DET dla ILF Liczba atrybutów klasy głównej i powiązanych z pominięciem kluczy, DET dla EIF Liczba atrybutów request / response</text>
  </threadedComment>
</ThreadedComments>
</file>

<file path=xl/threadedComments/threadedComment3.xml><?xml version="1.0" encoding="utf-8"?>
<ThreadedComments xmlns="http://schemas.microsoft.com/office/spreadsheetml/2018/threadedcomments" xmlns:x="http://schemas.openxmlformats.org/spreadsheetml/2006/main">
  <threadedComment ref="C6" dT="2025-04-09T07:39:50.39" personId="{F0C626DB-9D02-4A60-A318-26E1B2B73A80}" id="{983007C6-DB9C-41F1-91E7-8D76C5CE4E00}">
    <text>Sebastian Christow:
Liczysz jedno EI, jeśli wszystkie warianty danych są obsługiwane przez ten sam proces i trafiają do tego samego logicznego zestawu danych (ILF/EIF).</text>
  </threadedComment>
  <threadedComment ref="D6" dT="2025-04-08T12:51:30.56" personId="{F0C626DB-9D02-4A60-A318-26E1B2B73A80}" id="{FBF49347-9D6E-49BA-8DB1-24E03B380E67}">
    <text>FTR to są wszystkie ILF/ELF użyte w Ex</text>
  </threadedComment>
  <threadedComment ref="E6" dT="2025-04-08T12:50:22.54" personId="{F0C626DB-9D02-4A60-A318-26E1B2B73A80}" id="{DE65142D-6F4C-440A-967C-5A5C3A17E928}">
    <text>Tylko te atrybuty (UI), które przekraczają graniczę systemu UI/DB (response/request), + walidacje biznesowe (w tym pop-up), + otwarcie, + przyciski, uwaga: atrybuty tabel zależnych to nie DET</text>
  </threadedComment>
  <threadedComment ref="G6" dT="2025-04-08T12:52:31.88" personId="{F0C626DB-9D02-4A60-A318-26E1B2B73A80}" id="{158A1BDA-F4E9-460D-B002-870AFF90F4B1}">
    <text>Funkcje danych - Zbiory Danych (klasy główne)</text>
  </threadedComment>
</ThreadedComments>
</file>

<file path=xl/threadedComments/threadedComment4.xml><?xml version="1.0" encoding="utf-8"?>
<ThreadedComments xmlns="http://schemas.microsoft.com/office/spreadsheetml/2018/threadedcomments" xmlns:x="http://schemas.openxmlformats.org/spreadsheetml/2006/main">
  <threadedComment ref="C6" dT="2025-04-09T12:33:25.60" personId="{F0C626DB-9D02-4A60-A318-26E1B2B73A80}" id="{D1F75030-2F30-4777-9009-91F3BA6EC63A}">
    <text>Liczysz jedno EI, jeśli wszystkie warianty danych są obsługiwane przez ten sam proces i trafiają do tego samego logicznego zestawu danych (ILF/EIF).</text>
  </threadedComment>
  <threadedComment ref="D6" dT="2025-04-09T12:34:09.16" personId="{F0C626DB-9D02-4A60-A318-26E1B2B73A80}" id="{BCBB8A89-8E1B-44E7-9EEC-4C6D9515109A}">
    <text>FTR to są wszystkie ILF/ELF użyte w Ex</text>
  </threadedComment>
  <threadedComment ref="E6" dT="2025-04-09T12:36:20.69" personId="{F0C626DB-9D02-4A60-A318-26E1B2B73A80}" id="{2716AB11-9D69-4BF7-8147-E8FF7D809C73}">
    <text>DET - Tylko te atrybuty (UI), które przekraczają graniczę systemu UI/DB (response/request), + walidacje biznesowe (w tym pop-up), + otwarcie, + przyciski, uwaga: atrybuty tabel zależnych to nie DET</text>
  </threadedComment>
</ThreadedComments>
</file>

<file path=xl/threadedComments/threadedComment5.xml><?xml version="1.0" encoding="utf-8"?>
<ThreadedComments xmlns="http://schemas.microsoft.com/office/spreadsheetml/2018/threadedcomments" xmlns:x="http://schemas.openxmlformats.org/spreadsheetml/2006/main">
  <threadedComment ref="C6" dT="2025-04-09T07:39:50.39" personId="{F0C626DB-9D02-4A60-A318-26E1B2B73A80}" id="{09330D3B-BAD4-4DA0-9369-469D910F80CE}">
    <text>Sebastian Christow:
Liczysz jedno EI, jeśli wszystkie warianty danych są obsługiwane przez ten sam proces i trafiają do tego samego logicznego zestawu danych (ILF/EIF).</text>
  </threadedComment>
  <threadedComment ref="D6" dT="2025-04-08T12:51:30.56" personId="{F0C626DB-9D02-4A60-A318-26E1B2B73A80}" id="{29CE88E1-4C64-4209-BB6D-710BFCABEC0D}">
    <text>FTR to są wszystkie ILF/ELF użyte w Ex</text>
  </threadedComment>
  <threadedComment ref="E6" dT="2025-04-08T12:50:22.54" personId="{F0C626DB-9D02-4A60-A318-26E1B2B73A80}" id="{74E262F6-8A76-4A83-8C44-BA336A7EBD5E}">
    <text>Tylko te atrybuty (UI), które przekraczają graniczę systemu UI/DB (response/request), + walidacje biznesowe (w tym pop-up), + otwarcie, + przyciski, uwaga: atrybuty tabel zależnych to nie DET</text>
  </threadedComment>
  <threadedComment ref="G6" dT="2025-04-08T12:52:31.88" personId="{F0C626DB-9D02-4A60-A318-26E1B2B73A80}" id="{E61B5AC7-D766-4745-941C-EB9535EF3884}">
    <text>Funkcje danych - Zbiory Danych (klasy główne)</text>
  </threadedComment>
</ThreadedComments>
</file>

<file path=xl/threadedComments/threadedComment6.xml><?xml version="1.0" encoding="utf-8"?>
<ThreadedComments xmlns="http://schemas.microsoft.com/office/spreadsheetml/2018/threadedcomments" xmlns:x="http://schemas.openxmlformats.org/spreadsheetml/2006/main">
  <threadedComment ref="C6" dT="2025-04-09T07:39:50.39" personId="{F0C626DB-9D02-4A60-A318-26E1B2B73A80}" id="{17F388C3-315E-4BB3-9B11-5AE5947D3EAE}">
    <text>Sebastian Christow:
Liczysz jedno EI, jeśli wszystkie warianty danych są obsługiwane przez ten sam proces i trafiają do tego samego logicznego zestawu danych (ILF/EIF).</text>
  </threadedComment>
  <threadedComment ref="D6" dT="2025-04-08T12:51:30.56" personId="{F0C626DB-9D02-4A60-A318-26E1B2B73A80}" id="{58C596EE-B963-41DC-ACB3-1CF6A21B1B83}">
    <text>FTR to są wszystkie ILF/ELF użyte w Ex</text>
  </threadedComment>
  <threadedComment ref="E6" dT="2025-04-08T12:50:22.54" personId="{F0C626DB-9D02-4A60-A318-26E1B2B73A80}" id="{C23B8D7D-2D3A-4506-91F5-94736CE4E5E7}">
    <text>Tylko te atrybuty (UI), które przekraczają graniczę systemu UI/DB (response/request), + walidacje biznesowe (w tym pop-up), + otwarcie, + przyciski, uwaga: atrybuty tabel zależnych to nie DET</text>
  </threadedComment>
  <threadedComment ref="G6" dT="2025-04-08T12:52:31.88" personId="{F0C626DB-9D02-4A60-A318-26E1B2B73A80}" id="{AB9D4DE5-E1A0-4163-8FB9-ED4569A73ECB}">
    <text>Funkcje danych - Zbiory Danych (klasy główne)</text>
  </threadedComment>
</ThreadedComments>
</file>

<file path=xl/threadedComments/threadedComment7.xml><?xml version="1.0" encoding="utf-8"?>
<ThreadedComments xmlns="http://schemas.microsoft.com/office/spreadsheetml/2018/threadedcomments" xmlns:x="http://schemas.openxmlformats.org/spreadsheetml/2006/main">
  <threadedComment ref="C6" dT="2025-04-09T12:33:25.60" personId="{F0C626DB-9D02-4A60-A318-26E1B2B73A80}" id="{1FC09A89-99CA-403E-9BBE-019A28E7338D}">
    <text>Liczysz jedno EI, jeśli wszystkie warianty danych są obsługiwane przez ten sam proces i trafiają do tego samego logicznego zestawu danych (ILF/EIF).</text>
  </threadedComment>
  <threadedComment ref="D6" dT="2025-04-09T12:34:09.16" personId="{F0C626DB-9D02-4A60-A318-26E1B2B73A80}" id="{AC3E167C-69CB-4C8C-AF26-4DDB9433D84A}">
    <text>FTR to są wszystkie ILF/ELF użyte w Ex</text>
  </threadedComment>
  <threadedComment ref="E6" dT="2025-04-09T12:36:20.69" personId="{F0C626DB-9D02-4A60-A318-26E1B2B73A80}" id="{423B0C79-29AF-4722-A7B2-1967BBEE1805}">
    <text>DET - Tylko te atrybuty (UI), które przekraczają graniczę systemu UI/DB (response/request), + walidacje biznesowe (w tym pop-up), + otwarcie, + przyciski, uwaga: atrybuty tabel zależnych to nie DET</text>
  </threadedComment>
</ThreadedComments>
</file>

<file path=xl/threadedComments/threadedComment8.xml><?xml version="1.0" encoding="utf-8"?>
<ThreadedComments xmlns="http://schemas.microsoft.com/office/spreadsheetml/2018/threadedcomments" xmlns:x="http://schemas.openxmlformats.org/spreadsheetml/2006/main">
  <threadedComment ref="C6" dT="2025-04-09T07:39:50.39" personId="{F0C626DB-9D02-4A60-A318-26E1B2B73A80}" id="{47462C21-46FD-46C5-8C8B-845BD100AA94}">
    <text>Sebastian Christow:
Liczysz jedno EI, jeśli wszystkie warianty danych są obsługiwane przez ten sam proces i trafiają do tego samego logicznego zestawu danych (ILF/EIF).</text>
  </threadedComment>
  <threadedComment ref="D6" dT="2025-04-08T12:51:30.56" personId="{F0C626DB-9D02-4A60-A318-26E1B2B73A80}" id="{4527206C-56A9-4879-897C-3A584FC637E5}">
    <text>FTR to są wszystkie ILF/ELF użyte w Ex</text>
  </threadedComment>
  <threadedComment ref="E6" dT="2025-04-08T12:50:22.54" personId="{F0C626DB-9D02-4A60-A318-26E1B2B73A80}" id="{995514DA-C95E-4391-B037-271497EBFEB2}">
    <text>Tylko te atrybuty (UI), które przekraczają graniczę systemu UI/DB (response/request), + walidacje biznesowe (w tym pop-up), + otwarcie, + przyciski, uwaga: atrybuty tabel zależnych to nie DET</text>
  </threadedComment>
  <threadedComment ref="G6" dT="2025-04-08T12:52:31.88" personId="{F0C626DB-9D02-4A60-A318-26E1B2B73A80}" id="{8C6BC3F4-B65F-4CAB-A390-4F1AD92FAF27}">
    <text>Funkcje danych - Zbiory Danych (klasy główne)</text>
  </threadedComment>
</ThreadedComments>
</file>

<file path=xl/threadedComments/threadedComment9.xml><?xml version="1.0" encoding="utf-8"?>
<ThreadedComments xmlns="http://schemas.microsoft.com/office/spreadsheetml/2018/threadedcomments" xmlns:x="http://schemas.openxmlformats.org/spreadsheetml/2006/main">
  <threadedComment ref="C6" dT="2025-04-09T07:39:50.39" personId="{F0C626DB-9D02-4A60-A318-26E1B2B73A80}" id="{1A8DBB3E-281F-43D5-8D02-19A367ABE5D2}">
    <text>Sebastian Christow:
Liczysz jedno EI, jeśli wszystkie warianty danych są obsługiwane przez ten sam proces i trafiają do tego samego logicznego zestawu danych (ILF/EIF).</text>
  </threadedComment>
  <threadedComment ref="D6" dT="2025-04-08T12:51:30.56" personId="{F0C626DB-9D02-4A60-A318-26E1B2B73A80}" id="{B06E558B-0296-4F70-87B6-D213DED322F6}">
    <text>FTR to są wszystkie ILF/ELF użyte w Ex</text>
  </threadedComment>
  <threadedComment ref="E6" dT="2025-04-08T12:50:22.54" personId="{F0C626DB-9D02-4A60-A318-26E1B2B73A80}" id="{F006D59F-3C85-45B2-B489-BC1249C5930E}">
    <text>Tylko te atrybuty (UI), które przekraczają graniczę systemu UI/DB (response/request), + walidacje biznesowe (w tym pop-up), + otwarcie, + przyciski, uwaga: atrybuty tabel zależnych to nie DET</text>
  </threadedComment>
  <threadedComment ref="G6" dT="2025-04-08T12:52:31.88" personId="{F0C626DB-9D02-4A60-A318-26E1B2B73A80}" id="{B4EC009B-DEA0-4143-8799-FD206704BFF6}">
    <text>Funkcje danych - Zbiory Danych (klasy główne)</text>
  </threadedComment>
</ThreadedComments>
</file>

<file path=xl/worksheets/_rels/sheet11.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2.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4.xml.rels><?xml version="1.0" encoding="UTF-8" standalone="yes"?>
<Relationships xmlns="http://schemas.openxmlformats.org/package/2006/relationships"><Relationship Id="rId3" Type="http://schemas.microsoft.com/office/2017/10/relationships/threadedComment" Target="../threadedComments/threadedComment5.xml"/><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5.xml.rels><?xml version="1.0" encoding="UTF-8" standalone="yes"?>
<Relationships xmlns="http://schemas.openxmlformats.org/package/2006/relationships"><Relationship Id="rId3" Type="http://schemas.microsoft.com/office/2017/10/relationships/threadedComment" Target="../threadedComments/threadedComment6.xml"/><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7.xml.rels><?xml version="1.0" encoding="UTF-8" standalone="yes"?>
<Relationships xmlns="http://schemas.openxmlformats.org/package/2006/relationships"><Relationship Id="rId3" Type="http://schemas.microsoft.com/office/2017/10/relationships/threadedComment" Target="../threadedComments/threadedComment7.xml"/><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8.xml.rels><?xml version="1.0" encoding="UTF-8" standalone="yes"?>
<Relationships xmlns="http://schemas.openxmlformats.org/package/2006/relationships"><Relationship Id="rId3" Type="http://schemas.microsoft.com/office/2017/10/relationships/threadedComment" Target="../threadedComments/threadedComment8.xml"/><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9.xml.rels><?xml version="1.0" encoding="UTF-8" standalone="yes"?>
<Relationships xmlns="http://schemas.openxmlformats.org/package/2006/relationships"><Relationship Id="rId3" Type="http://schemas.microsoft.com/office/2017/10/relationships/threadedComment" Target="../threadedComments/threadedComment9.xml"/><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20.xml.rels><?xml version="1.0" encoding="UTF-8" standalone="yes"?>
<Relationships xmlns="http://schemas.openxmlformats.org/package/2006/relationships"><Relationship Id="rId3" Type="http://schemas.microsoft.com/office/2017/10/relationships/threadedComment" Target="../threadedComments/threadedComment10.xml"/><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22.xml.rels><?xml version="1.0" encoding="UTF-8" standalone="yes"?>
<Relationships xmlns="http://schemas.openxmlformats.org/package/2006/relationships"><Relationship Id="rId3" Type="http://schemas.microsoft.com/office/2017/10/relationships/threadedComment" Target="../threadedComments/threadedComment11.xml"/><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1.xml.rels><?xml version="1.0" encoding="UTF-8" standalone="yes"?>
<Relationships xmlns="http://schemas.openxmlformats.org/package/2006/relationships"><Relationship Id="rId3" Type="http://schemas.microsoft.com/office/2017/10/relationships/threadedComment" Target="../threadedComments/threadedComment12.xml"/><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081E0-912E-49C4-B8D4-6C39F5112A77}">
  <dimension ref="A1:W13"/>
  <sheetViews>
    <sheetView workbookViewId="0">
      <selection activeCell="N29" sqref="N29"/>
    </sheetView>
  </sheetViews>
  <sheetFormatPr defaultRowHeight="15" x14ac:dyDescent="0.25"/>
  <cols>
    <col min="22" max="22" width="11.140625" bestFit="1" customWidth="1"/>
    <col min="23" max="23" width="9.28515625" bestFit="1" customWidth="1"/>
  </cols>
  <sheetData>
    <row r="1" spans="1:23" x14ac:dyDescent="0.25">
      <c r="A1" t="s">
        <v>39</v>
      </c>
      <c r="L1" t="s">
        <v>40</v>
      </c>
      <c r="V1" t="s">
        <v>41</v>
      </c>
    </row>
    <row r="2" spans="1:23" ht="37.9" customHeight="1" x14ac:dyDescent="0.25">
      <c r="A2" s="2" t="s">
        <v>28</v>
      </c>
      <c r="B2" s="2" t="s">
        <v>29</v>
      </c>
      <c r="C2" s="2" t="s">
        <v>30</v>
      </c>
      <c r="D2" s="2" t="s">
        <v>31</v>
      </c>
      <c r="F2" s="2" t="s">
        <v>28</v>
      </c>
      <c r="G2" s="2" t="s">
        <v>29</v>
      </c>
      <c r="H2" s="2" t="s">
        <v>30</v>
      </c>
      <c r="I2" s="2" t="s">
        <v>31</v>
      </c>
      <c r="L2" s="2" t="s">
        <v>7</v>
      </c>
      <c r="M2" s="2" t="s">
        <v>8</v>
      </c>
      <c r="N2" s="2" t="s">
        <v>9</v>
      </c>
      <c r="O2" s="2" t="s">
        <v>10</v>
      </c>
      <c r="Q2" s="2" t="s">
        <v>7</v>
      </c>
      <c r="R2" s="2" t="s">
        <v>8</v>
      </c>
      <c r="S2" s="2" t="s">
        <v>9</v>
      </c>
      <c r="T2" s="2" t="s">
        <v>10</v>
      </c>
      <c r="V2" s="8" t="s">
        <v>36</v>
      </c>
      <c r="W2" s="8" t="s">
        <v>37</v>
      </c>
    </row>
    <row r="3" spans="1:23" x14ac:dyDescent="0.25">
      <c r="A3" s="2" t="s">
        <v>24</v>
      </c>
      <c r="B3" s="3" t="s">
        <v>13</v>
      </c>
      <c r="C3" s="3" t="s">
        <v>13</v>
      </c>
      <c r="D3" s="3" t="s">
        <v>14</v>
      </c>
      <c r="F3" s="2" t="s">
        <v>24</v>
      </c>
      <c r="G3" s="3">
        <v>3</v>
      </c>
      <c r="H3" s="3">
        <v>3</v>
      </c>
      <c r="I3" s="3">
        <v>4</v>
      </c>
      <c r="L3" s="2" t="s">
        <v>12</v>
      </c>
      <c r="M3" s="3" t="s">
        <v>13</v>
      </c>
      <c r="N3" s="3" t="s">
        <v>13</v>
      </c>
      <c r="O3" s="3" t="s">
        <v>14</v>
      </c>
      <c r="Q3" s="2" t="s">
        <v>12</v>
      </c>
      <c r="R3" s="3">
        <v>7</v>
      </c>
      <c r="S3" s="3">
        <v>7</v>
      </c>
      <c r="T3" s="3">
        <v>10</v>
      </c>
      <c r="V3" s="4" t="s">
        <v>38</v>
      </c>
      <c r="W3" s="4" t="s">
        <v>38</v>
      </c>
    </row>
    <row r="4" spans="1:23" x14ac:dyDescent="0.25">
      <c r="A4" s="2" t="s">
        <v>25</v>
      </c>
      <c r="B4" s="3" t="s">
        <v>13</v>
      </c>
      <c r="C4" s="3" t="s">
        <v>14</v>
      </c>
      <c r="D4" s="3" t="s">
        <v>16</v>
      </c>
      <c r="F4" s="2" t="s">
        <v>25</v>
      </c>
      <c r="G4" s="3">
        <v>3</v>
      </c>
      <c r="H4" s="3">
        <v>4</v>
      </c>
      <c r="I4" s="3">
        <v>6</v>
      </c>
      <c r="L4" s="2" t="s">
        <v>15</v>
      </c>
      <c r="M4" s="3" t="s">
        <v>13</v>
      </c>
      <c r="N4" s="3" t="s">
        <v>14</v>
      </c>
      <c r="O4" s="3" t="s">
        <v>16</v>
      </c>
      <c r="Q4" s="2" t="s">
        <v>15</v>
      </c>
      <c r="R4" s="3">
        <v>7</v>
      </c>
      <c r="S4" s="3">
        <v>10</v>
      </c>
      <c r="T4" s="3">
        <v>15</v>
      </c>
      <c r="V4" s="4" t="s">
        <v>32</v>
      </c>
      <c r="W4" s="4" t="s">
        <v>7</v>
      </c>
    </row>
    <row r="5" spans="1:23" x14ac:dyDescent="0.25">
      <c r="A5" s="2" t="s">
        <v>26</v>
      </c>
      <c r="B5" s="3" t="s">
        <v>14</v>
      </c>
      <c r="C5" s="3" t="s">
        <v>16</v>
      </c>
      <c r="D5" s="3" t="s">
        <v>16</v>
      </c>
      <c r="F5" s="2" t="s">
        <v>26</v>
      </c>
      <c r="G5" s="3">
        <v>4</v>
      </c>
      <c r="H5" s="3">
        <v>6</v>
      </c>
      <c r="I5" s="3">
        <v>6</v>
      </c>
      <c r="L5" s="2" t="s">
        <v>17</v>
      </c>
      <c r="M5" s="3" t="s">
        <v>14</v>
      </c>
      <c r="N5" s="3" t="s">
        <v>16</v>
      </c>
      <c r="O5" s="3" t="s">
        <v>16</v>
      </c>
      <c r="Q5" s="2" t="s">
        <v>17</v>
      </c>
      <c r="R5" s="3">
        <v>10</v>
      </c>
      <c r="S5" s="3">
        <v>15</v>
      </c>
      <c r="T5" s="3">
        <v>15</v>
      </c>
      <c r="V5" s="4" t="s">
        <v>28</v>
      </c>
      <c r="W5" s="4" t="s">
        <v>11</v>
      </c>
    </row>
    <row r="6" spans="1:23" x14ac:dyDescent="0.25">
      <c r="A6" s="2" t="s">
        <v>32</v>
      </c>
      <c r="B6" s="2" t="s">
        <v>29</v>
      </c>
      <c r="C6" s="2" t="s">
        <v>30</v>
      </c>
      <c r="D6" s="2" t="s">
        <v>31</v>
      </c>
      <c r="F6" s="2" t="s">
        <v>32</v>
      </c>
      <c r="G6" s="2" t="s">
        <v>29</v>
      </c>
      <c r="H6" s="2" t="s">
        <v>30</v>
      </c>
      <c r="I6" s="2" t="s">
        <v>31</v>
      </c>
      <c r="L6" s="2" t="s">
        <v>11</v>
      </c>
      <c r="M6" s="2" t="s">
        <v>8</v>
      </c>
      <c r="N6" s="2" t="s">
        <v>9</v>
      </c>
      <c r="O6" s="2" t="s">
        <v>10</v>
      </c>
      <c r="Q6" s="2" t="s">
        <v>11</v>
      </c>
      <c r="R6" s="2" t="s">
        <v>8</v>
      </c>
      <c r="S6" s="2" t="s">
        <v>9</v>
      </c>
      <c r="T6" s="2" t="s">
        <v>10</v>
      </c>
      <c r="V6" s="4" t="s">
        <v>19</v>
      </c>
    </row>
    <row r="7" spans="1:23" x14ac:dyDescent="0.25">
      <c r="A7" s="2" t="s">
        <v>24</v>
      </c>
      <c r="B7" s="3" t="s">
        <v>13</v>
      </c>
      <c r="C7" s="3" t="s">
        <v>13</v>
      </c>
      <c r="D7" s="3" t="s">
        <v>14</v>
      </c>
      <c r="F7" s="2" t="s">
        <v>24</v>
      </c>
      <c r="G7" s="3">
        <v>4</v>
      </c>
      <c r="H7" s="3">
        <v>4</v>
      </c>
      <c r="I7" s="3">
        <v>5</v>
      </c>
      <c r="L7" s="2" t="s">
        <v>12</v>
      </c>
      <c r="M7" s="3" t="s">
        <v>13</v>
      </c>
      <c r="N7" s="3" t="s">
        <v>13</v>
      </c>
      <c r="O7" s="3" t="s">
        <v>14</v>
      </c>
      <c r="Q7" s="2" t="s">
        <v>12</v>
      </c>
      <c r="R7" s="3">
        <v>5</v>
      </c>
      <c r="S7" s="3">
        <v>5</v>
      </c>
      <c r="T7" s="3">
        <v>7</v>
      </c>
    </row>
    <row r="8" spans="1:23" x14ac:dyDescent="0.25">
      <c r="A8" s="2" t="s">
        <v>33</v>
      </c>
      <c r="B8" s="3" t="s">
        <v>13</v>
      </c>
      <c r="C8" s="3" t="s">
        <v>14</v>
      </c>
      <c r="D8" s="3" t="s">
        <v>16</v>
      </c>
      <c r="F8" s="2" t="s">
        <v>33</v>
      </c>
      <c r="G8" s="3">
        <v>4</v>
      </c>
      <c r="H8" s="3">
        <v>5</v>
      </c>
      <c r="I8" s="3">
        <v>7</v>
      </c>
      <c r="L8" s="2" t="s">
        <v>15</v>
      </c>
      <c r="M8" s="3" t="s">
        <v>13</v>
      </c>
      <c r="N8" s="3" t="s">
        <v>14</v>
      </c>
      <c r="O8" s="3" t="s">
        <v>16</v>
      </c>
      <c r="Q8" s="2" t="s">
        <v>15</v>
      </c>
      <c r="R8" s="3">
        <v>5</v>
      </c>
      <c r="S8" s="3">
        <v>7</v>
      </c>
      <c r="T8" s="3">
        <v>10</v>
      </c>
    </row>
    <row r="9" spans="1:23" x14ac:dyDescent="0.25">
      <c r="A9" s="2" t="s">
        <v>34</v>
      </c>
      <c r="B9" s="3" t="s">
        <v>14</v>
      </c>
      <c r="C9" s="3" t="s">
        <v>16</v>
      </c>
      <c r="D9" s="3" t="s">
        <v>16</v>
      </c>
      <c r="F9" s="2" t="s">
        <v>34</v>
      </c>
      <c r="G9" s="3">
        <v>5</v>
      </c>
      <c r="H9" s="3">
        <v>7</v>
      </c>
      <c r="I9" s="3">
        <v>7</v>
      </c>
      <c r="L9" s="2" t="s">
        <v>17</v>
      </c>
      <c r="M9" s="3" t="s">
        <v>14</v>
      </c>
      <c r="N9" s="3" t="s">
        <v>16</v>
      </c>
      <c r="O9" s="3" t="s">
        <v>16</v>
      </c>
      <c r="Q9" s="2" t="s">
        <v>17</v>
      </c>
      <c r="R9" s="3">
        <v>7</v>
      </c>
      <c r="S9" s="3">
        <v>10</v>
      </c>
      <c r="T9" s="3">
        <v>10</v>
      </c>
    </row>
    <row r="10" spans="1:23" x14ac:dyDescent="0.25">
      <c r="A10" s="2" t="s">
        <v>19</v>
      </c>
      <c r="B10" s="2" t="s">
        <v>21</v>
      </c>
      <c r="C10" s="2" t="s">
        <v>22</v>
      </c>
      <c r="D10" s="2" t="s">
        <v>23</v>
      </c>
      <c r="F10" s="2" t="s">
        <v>19</v>
      </c>
      <c r="G10" s="2" t="s">
        <v>21</v>
      </c>
      <c r="H10" s="2" t="s">
        <v>22</v>
      </c>
      <c r="I10" s="2" t="s">
        <v>23</v>
      </c>
    </row>
    <row r="11" spans="1:23" x14ac:dyDescent="0.25">
      <c r="A11" s="2" t="s">
        <v>24</v>
      </c>
      <c r="B11" s="3" t="s">
        <v>13</v>
      </c>
      <c r="C11" s="3" t="s">
        <v>13</v>
      </c>
      <c r="D11" s="3" t="s">
        <v>14</v>
      </c>
      <c r="F11" s="2" t="s">
        <v>24</v>
      </c>
      <c r="G11" s="3">
        <v>3</v>
      </c>
      <c r="H11" s="3">
        <v>3</v>
      </c>
      <c r="I11" s="3">
        <v>4</v>
      </c>
    </row>
    <row r="12" spans="1:23" x14ac:dyDescent="0.25">
      <c r="A12" s="2" t="s">
        <v>25</v>
      </c>
      <c r="B12" s="3" t="s">
        <v>13</v>
      </c>
      <c r="C12" s="3" t="s">
        <v>14</v>
      </c>
      <c r="D12" s="3" t="s">
        <v>16</v>
      </c>
      <c r="F12" s="2" t="s">
        <v>25</v>
      </c>
      <c r="G12" s="3">
        <v>3</v>
      </c>
      <c r="H12" s="3">
        <v>4</v>
      </c>
      <c r="I12" s="3">
        <v>6</v>
      </c>
    </row>
    <row r="13" spans="1:23" x14ac:dyDescent="0.25">
      <c r="A13" s="2" t="s">
        <v>26</v>
      </c>
      <c r="B13" s="3" t="s">
        <v>14</v>
      </c>
      <c r="C13" s="3" t="s">
        <v>16</v>
      </c>
      <c r="D13" s="3" t="s">
        <v>16</v>
      </c>
      <c r="F13" s="2" t="s">
        <v>26</v>
      </c>
      <c r="G13" s="3">
        <v>4</v>
      </c>
      <c r="H13" s="3">
        <v>6</v>
      </c>
      <c r="I13" s="3">
        <v>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AA044-8E69-434F-A7BF-F56BB5E74C74}">
  <dimension ref="A1:H50"/>
  <sheetViews>
    <sheetView workbookViewId="0">
      <selection activeCell="C6" sqref="C6"/>
    </sheetView>
  </sheetViews>
  <sheetFormatPr defaultRowHeight="15" x14ac:dyDescent="0.25"/>
  <cols>
    <col min="1" max="1" width="4.28515625" customWidth="1"/>
    <col min="2" max="2" width="51" customWidth="1"/>
    <col min="3" max="6" width="10.28515625" style="6" customWidth="1"/>
    <col min="7" max="7" width="100.5703125" style="6" customWidth="1"/>
    <col min="8" max="8" width="36.5703125" bestFit="1" customWidth="1"/>
  </cols>
  <sheetData>
    <row r="1" spans="1:8" x14ac:dyDescent="0.25">
      <c r="A1" s="69" t="s">
        <v>43</v>
      </c>
      <c r="B1" s="70"/>
      <c r="C1" s="6">
        <f>COUNTIFS(B7:B1048575, "&lt;&gt;", C7:C1048575, "&lt;&gt;", D7:D1048575, "&lt;&gt;", E7:E1048575, "&lt;&gt;", F7:F1048575, "&lt;&gt;")</f>
        <v>44</v>
      </c>
    </row>
    <row r="2" spans="1:8" x14ac:dyDescent="0.25">
      <c r="A2" s="69" t="s">
        <v>46</v>
      </c>
      <c r="B2" s="70"/>
      <c r="C2" s="6">
        <f>COUNTIFS(C7:C1048575, "EI", B7:B1048575, "&lt;&gt;", D7:D1048575, "&lt;&gt;", E7:E1048575, "&lt;&gt;", F7:F1048575, "&lt;&gt;")</f>
        <v>0</v>
      </c>
    </row>
    <row r="3" spans="1:8" x14ac:dyDescent="0.25">
      <c r="A3" s="69" t="s">
        <v>47</v>
      </c>
      <c r="B3" s="70"/>
      <c r="C3" s="6">
        <f>COUNTIFS(C7:C1048575, "EO", B7:B1048575, "&lt;&gt;", D7:D1048575, "&lt;&gt;", E7:E1048575, "&lt;&gt;", F7:F1048575, "&lt;&gt;")</f>
        <v>43</v>
      </c>
    </row>
    <row r="4" spans="1:8" x14ac:dyDescent="0.25">
      <c r="A4" s="69" t="s">
        <v>48</v>
      </c>
      <c r="B4" s="70"/>
      <c r="C4" s="6">
        <f>COUNTIFS(C7:C1048575, "EQ", B7:B1048575, "&lt;&gt;", D7:D1048575, "&lt;&gt;", E7:E1048575, "&lt;&gt;", F7:F1048575, "&lt;&gt;")</f>
        <v>1</v>
      </c>
    </row>
    <row r="5" spans="1:8" ht="15.75" thickBot="1" x14ac:dyDescent="0.3">
      <c r="A5" s="23"/>
      <c r="B5" s="24" t="s">
        <v>52</v>
      </c>
      <c r="C5" s="6">
        <f>SUMIFS(F7:F1048575, B7:B1048575, "&lt;&gt;", D7:D1048575, "&lt;&gt;", E7:E1048575, "&lt;&gt;", F8:F1048576, "&lt;&gt;")</f>
        <v>223</v>
      </c>
    </row>
    <row r="6" spans="1:8" ht="37.9" customHeight="1" thickBot="1" x14ac:dyDescent="0.3">
      <c r="A6" s="25" t="s">
        <v>0</v>
      </c>
      <c r="B6" s="26" t="s">
        <v>1</v>
      </c>
      <c r="C6" s="27" t="s">
        <v>27</v>
      </c>
      <c r="D6" s="20" t="s">
        <v>121</v>
      </c>
      <c r="E6" s="27" t="s">
        <v>35</v>
      </c>
      <c r="F6" s="27" t="s">
        <v>6</v>
      </c>
      <c r="G6" s="27" t="s">
        <v>20</v>
      </c>
      <c r="H6" s="28"/>
    </row>
    <row r="7" spans="1:8" x14ac:dyDescent="0.25">
      <c r="A7">
        <v>1</v>
      </c>
      <c r="B7" t="s">
        <v>1369</v>
      </c>
      <c r="C7" s="6" t="s">
        <v>28</v>
      </c>
      <c r="D7" s="6">
        <v>1</v>
      </c>
      <c r="E7" s="6">
        <v>43</v>
      </c>
      <c r="F7">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CE84&lt;=4,Config!$G$11,IF(E7&lt;=15,Config!$H$11,IF(E7&gt;15,Config!$I$11,""))),IF(D7=2,IF(E7&lt;=4,Config!$G$12,IF(E7&lt;=15,Config!$H$12,IF(E7&gt;15,Config!$I$12,""))),IF(D7&gt;2,IF(E7&lt;=4,Config!$G$13,IF(E7&lt;=15,Config!$H$13,IF(E7&gt;15,Config!$I$13,"")))))),"ERROR"))))</f>
        <v>4</v>
      </c>
      <c r="G7" s="6" t="str">
        <f>'Funkcje danych ILF EIF '!B52</f>
        <v>WSTAT - Lista raportów</v>
      </c>
    </row>
    <row r="8" spans="1:8" ht="45" x14ac:dyDescent="0.25">
      <c r="A8">
        <f t="shared" ref="A8:A50" si="0">A7+1</f>
        <v>2</v>
      </c>
      <c r="B8" s="31" t="s">
        <v>149</v>
      </c>
      <c r="C8" s="6" t="s">
        <v>32</v>
      </c>
      <c r="D8" s="6">
        <v>5</v>
      </c>
      <c r="E8" s="6">
        <v>77</v>
      </c>
      <c r="F8">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CE85&lt;=4,Config!$G$11,IF(E8&lt;=15,Config!$H$11,IF(E8&gt;15,Config!$I$11,""))),IF(D8=2,IF(E8&lt;=4,Config!$G$12,IF(E8&lt;=15,Config!$H$12,IF(E8&gt;15,Config!$I$12,""))),IF(D8&gt;2,IF(E8&lt;=4,Config!$G$13,IF(E8&lt;=15,Config!$H$13,IF(E8&gt;15,Config!$I$13,"")))))),"ERROR"))))</f>
        <v>7</v>
      </c>
      <c r="G8" s="6" t="str">
        <f>CONCATENATE('Funkcje danych ILF EIF '!B53," , ",'Funkcje danych ILF EIF '!B54," , ",'Funkcje danych ILF EIF '!B55," , ",'Funkcje danych ILF EIF '!B56," , ",'Funkcje danych ILF EIF '!B57)</f>
        <v>WSTAT - Weryfikacja OC pojazdu - Liczba zapytań , WSTAT - Weryfikacja OC pojazdu - Pobieranie plików , WSTAT- Weryfikacja OC pojazdu - Kliknięcia w Zgłoś Szkodę , WSTAT - Weryfikacja OC pojazdu - Najpopularniejsze zapytania , WSTAT - Weryfikacja OC pojazdu - Segmentacja klientów</v>
      </c>
    </row>
    <row r="9" spans="1:8" ht="45" x14ac:dyDescent="0.25">
      <c r="A9">
        <f t="shared" si="0"/>
        <v>3</v>
      </c>
      <c r="B9" s="31" t="s">
        <v>138</v>
      </c>
      <c r="C9" s="6" t="s">
        <v>32</v>
      </c>
      <c r="D9" s="6">
        <v>5</v>
      </c>
      <c r="E9" s="6">
        <v>34</v>
      </c>
      <c r="F9">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CE86&lt;=4,Config!$G$11,IF(E9&lt;=15,Config!$H$11,IF(E9&gt;15,Config!$I$11,""))),IF(D9=2,IF(E9&lt;=4,Config!$G$12,IF(E9&lt;=15,Config!$H$12,IF(E9&gt;15,Config!$I$12,""))),IF(D9&gt;2,IF(E9&lt;=4,Config!$G$13,IF(E9&lt;=15,Config!$H$13,IF(E9&gt;15,Config!$I$13,"")))))),"ERROR"))))</f>
        <v>7</v>
      </c>
      <c r="G9" s="6" t="str">
        <f>CONCATENATE('Funkcje danych ILF EIF '!B53," , ",'Funkcje danych ILF EIF '!B54," , ",'Funkcje danych ILF EIF '!B55," , ",'Funkcje danych ILF EIF '!B56," , ",'Funkcje danych ILF EIF '!B57)</f>
        <v>WSTAT - Weryfikacja OC pojazdu - Liczba zapytań , WSTAT - Weryfikacja OC pojazdu - Pobieranie plików , WSTAT- Weryfikacja OC pojazdu - Kliknięcia w Zgłoś Szkodę , WSTAT - Weryfikacja OC pojazdu - Najpopularniejsze zapytania , WSTAT - Weryfikacja OC pojazdu - Segmentacja klientów</v>
      </c>
    </row>
    <row r="10" spans="1:8" ht="30" x14ac:dyDescent="0.25">
      <c r="A10">
        <f t="shared" si="0"/>
        <v>4</v>
      </c>
      <c r="B10" s="6" t="s">
        <v>140</v>
      </c>
      <c r="C10" s="6" t="s">
        <v>32</v>
      </c>
      <c r="D10" s="6">
        <v>1</v>
      </c>
      <c r="E10" s="6">
        <v>2</v>
      </c>
      <c r="F10">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CE87&lt;=4,Config!$G$11,IF(E10&lt;=15,Config!$H$11,IF(E10&gt;15,Config!$I$11,""))),IF(D10=2,IF(E10&lt;=4,Config!$G$12,IF(E10&lt;=15,Config!$H$12,IF(E10&gt;15,Config!$I$12,""))),IF(D10&gt;2,IF(E10&lt;=4,Config!$G$13,IF(E10&lt;=15,Config!$H$13,IF(E10&gt;15,Config!$I$13,"")))))),"ERROR"))))</f>
        <v>4</v>
      </c>
      <c r="G10" s="6" t="str">
        <f>'Funkcje danych ILF EIF '!B58</f>
        <v>WSTAT MATOMO - Weryfikacja OC pojazdu - Źródła wywołania</v>
      </c>
    </row>
    <row r="11" spans="1:8" ht="30" x14ac:dyDescent="0.25">
      <c r="A11">
        <f t="shared" si="0"/>
        <v>5</v>
      </c>
      <c r="B11" s="6" t="s">
        <v>139</v>
      </c>
      <c r="C11" s="6" t="s">
        <v>32</v>
      </c>
      <c r="D11" s="6">
        <v>1</v>
      </c>
      <c r="E11" s="6">
        <v>2</v>
      </c>
      <c r="F11">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CE88&lt;=4,Config!$G$11,IF(E11&lt;=15,Config!$H$11,IF(E11&gt;15,Config!$I$11,""))),IF(D11=2,IF(E11&lt;=4,Config!$G$12,IF(E11&lt;=15,Config!$H$12,IF(E11&gt;15,Config!$I$12,""))),IF(D11&gt;2,IF(E11&lt;=4,Config!$G$13,IF(E11&lt;=15,Config!$H$13,IF(E11&gt;15,Config!$I$13,"")))))),"ERROR"))))</f>
        <v>4</v>
      </c>
      <c r="G11" s="6" t="str">
        <f>'Funkcje danych ILF EIF '!B59</f>
        <v>WSTAT MATOMO - Weryfikacja OC pojazdu - Sposób uzupełniania danych</v>
      </c>
    </row>
    <row r="12" spans="1:8" ht="75" x14ac:dyDescent="0.25">
      <c r="A12">
        <f t="shared" si="0"/>
        <v>6</v>
      </c>
      <c r="B12" s="6" t="s">
        <v>144</v>
      </c>
      <c r="C12" s="6" t="s">
        <v>32</v>
      </c>
      <c r="D12" s="6">
        <v>9</v>
      </c>
      <c r="E12" s="6">
        <v>89</v>
      </c>
      <c r="F12">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CE89&lt;=4,Config!$G$11,IF(E12&lt;=15,Config!$H$11,IF(E12&gt;15,Config!$I$11,""))),IF(D12=2,IF(E12&lt;=4,Config!$G$12,IF(E12&lt;=15,Config!$H$12,IF(E12&gt;15,Config!$I$12,""))),IF(D12&gt;2,IF(E12&lt;=4,Config!$G$13,IF(E12&lt;=15,Config!$H$13,IF(E12&gt;15,Config!$I$13,"")))))),"ERROR"))))</f>
        <v>7</v>
      </c>
      <c r="G12" s="6" t="str">
        <f>CONCATENATE('Funkcje danych ILF EIF '!B60," , ",'Funkcje danych ILF EIF '!B61," , ",'Funkcje danych ILF EIF '!B62," , ",'Funkcje danych ILF EIF '!B63," , ",'Funkcje danych ILF EIF '!B64," , ",'Funkcje danych ILF EIF '!B65," , ",'Funkcje danych ILF EIF '!B66," , ",'Funkcje danych ILF EIF '!B67," , ",'Funkcje danych ILF EIF '!B68)</f>
        <v>WSTAT - Umowa sprzedaży - Liczba umów dziennie , WSTAT - Umowa sprzedaży - Użytkownicy , WSTAT - Umowa sprzedaży - Statusy zawartych umów , WSTAT - Umowa sprzedaży - Statusy utworzonych umów , WSTAT - Umowa sprzedaży - Liczba zgłoszeń spoza Eufg , WSTAT - Umowa sprzedaży - Pobieranie plików , WSTAT - Umowa sprzedaży - Etap pobierania plikow , WSTAT - Umowa sprzedaży - Przebieg ubezpieczenia i historia , WSTAT - Umowa sprzedaży - Wysłane zapytania o dane</v>
      </c>
    </row>
    <row r="13" spans="1:8" ht="75" x14ac:dyDescent="0.25">
      <c r="A13">
        <f t="shared" si="0"/>
        <v>7</v>
      </c>
      <c r="B13" s="6" t="s">
        <v>145</v>
      </c>
      <c r="C13" s="6" t="s">
        <v>32</v>
      </c>
      <c r="D13" s="6">
        <v>9</v>
      </c>
      <c r="E13" s="6">
        <v>43</v>
      </c>
      <c r="F13">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CE90&lt;=4,Config!$G$11,IF(E13&lt;=15,Config!$H$11,IF(E13&gt;15,Config!$I$11,""))),IF(D13=2,IF(E13&lt;=4,Config!$G$12,IF(E13&lt;=15,Config!$H$12,IF(E13&gt;15,Config!$I$12,""))),IF(D13&gt;2,IF(E13&lt;=4,Config!$G$13,IF(E13&lt;=15,Config!$H$13,IF(E13&gt;15,Config!$I$13,"")))))),"ERROR"))))</f>
        <v>7</v>
      </c>
      <c r="G13" s="6" t="str">
        <f>CONCATENATE('Funkcje danych ILF EIF '!B60," , ",'Funkcje danych ILF EIF '!B61," , ",'Funkcje danych ILF EIF '!B62," , ",'Funkcje danych ILF EIF '!B63," , ",'Funkcje danych ILF EIF '!B64," , ",'Funkcje danych ILF EIF '!B65," , ",'Funkcje danych ILF EIF '!B66," , ",'Funkcje danych ILF EIF '!B67," , ",'Funkcje danych ILF EIF '!B68)</f>
        <v>WSTAT - Umowa sprzedaży - Liczba umów dziennie , WSTAT - Umowa sprzedaży - Użytkownicy , WSTAT - Umowa sprzedaży - Statusy zawartych umów , WSTAT - Umowa sprzedaży - Statusy utworzonych umów , WSTAT - Umowa sprzedaży - Liczba zgłoszeń spoza Eufg , WSTAT - Umowa sprzedaży - Pobieranie plików , WSTAT - Umowa sprzedaży - Etap pobierania plikow , WSTAT - Umowa sprzedaży - Przebieg ubezpieczenia i historia , WSTAT - Umowa sprzedaży - Wysłane zapytania o dane</v>
      </c>
    </row>
    <row r="14" spans="1:8" ht="30" x14ac:dyDescent="0.25">
      <c r="A14">
        <f t="shared" si="0"/>
        <v>8</v>
      </c>
      <c r="B14" s="34" t="s">
        <v>146</v>
      </c>
      <c r="C14" s="6" t="s">
        <v>32</v>
      </c>
      <c r="D14" s="6">
        <v>2</v>
      </c>
      <c r="E14" s="6">
        <v>28</v>
      </c>
      <c r="F14">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CE91&lt;=4,Config!$G$11,IF(E14&lt;=15,Config!$H$11,IF(E14&gt;15,Config!$I$11,""))),IF(D14=2,IF(E14&lt;=4,Config!$G$12,IF(E14&lt;=15,Config!$H$12,IF(E14&gt;15,Config!$I$12,""))),IF(D14&gt;2,IF(E14&lt;=4,Config!$G$13,IF(E14&lt;=15,Config!$H$13,IF(E14&gt;15,Config!$I$13,"")))))),"ERROR"))))</f>
        <v>7</v>
      </c>
      <c r="G14" s="6" t="str">
        <f>CONCATENATE('Funkcje danych ILF EIF '!B69," , ",'Funkcje danych ILF EIF '!B70)</f>
        <v>WSTAT - Reprezentanci ds. roszczeń - Liczba zapytań , WSTAT - Reprezentanci ds. roszczeń - Moduł zarządzania reprezentantami</v>
      </c>
    </row>
    <row r="15" spans="1:8" ht="30" x14ac:dyDescent="0.25">
      <c r="A15">
        <f t="shared" si="0"/>
        <v>9</v>
      </c>
      <c r="B15" s="34" t="s">
        <v>147</v>
      </c>
      <c r="C15" s="6" t="s">
        <v>32</v>
      </c>
      <c r="D15" s="6">
        <v>2</v>
      </c>
      <c r="E15" s="6">
        <v>14</v>
      </c>
      <c r="F15">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CE92&lt;=4,Config!$G$11,IF(E15&lt;=15,Config!$H$11,IF(E15&gt;15,Config!$I$11,""))),IF(D15=2,IF(E15&lt;=4,Config!$G$12,IF(E15&lt;=15,Config!$H$12,IF(E15&gt;15,Config!$I$12,""))),IF(D15&gt;2,IF(E15&lt;=4,Config!$G$13,IF(E15&lt;=15,Config!$H$13,IF(E15&gt;15,Config!$I$13,"")))))),"ERROR"))))</f>
        <v>5</v>
      </c>
      <c r="G15" s="6" t="str">
        <f>CONCATENATE('Funkcje danych ILF EIF '!B69," , ",'Funkcje danych ILF EIF '!B70)</f>
        <v>WSTAT - Reprezentanci ds. roszczeń - Liczba zapytań , WSTAT - Reprezentanci ds. roszczeń - Moduł zarządzania reprezentantami</v>
      </c>
    </row>
    <row r="16" spans="1:8" ht="30" x14ac:dyDescent="0.25">
      <c r="A16">
        <f t="shared" si="0"/>
        <v>10</v>
      </c>
      <c r="B16" s="6" t="s">
        <v>148</v>
      </c>
      <c r="C16" s="6" t="s">
        <v>32</v>
      </c>
      <c r="D16" s="6">
        <v>1</v>
      </c>
      <c r="E16" s="6">
        <v>3</v>
      </c>
      <c r="F1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CE93&lt;=4,Config!$G$11,IF(E16&lt;=15,Config!$H$11,IF(E16&gt;15,Config!$I$11,""))),IF(D16=2,IF(E16&lt;=4,Config!$G$12,IF(E16&lt;=15,Config!$H$12,IF(E16&gt;15,Config!$I$12,""))),IF(D16&gt;2,IF(E16&lt;=4,Config!$G$13,IF(E16&lt;=15,Config!$H$13,IF(E16&gt;15,Config!$I$13,"")))))),"ERROR"))))</f>
        <v>4</v>
      </c>
      <c r="G16" s="6" t="str">
        <f>'Funkcje danych ILF EIF '!B71</f>
        <v>WSTAT MATOMO - Reprezentanci ds. roszczeń - Lokalizacja</v>
      </c>
    </row>
    <row r="17" spans="1:7" ht="45" x14ac:dyDescent="0.25">
      <c r="A17">
        <f t="shared" si="0"/>
        <v>11</v>
      </c>
      <c r="B17" s="6" t="s">
        <v>156</v>
      </c>
      <c r="C17" s="6" t="s">
        <v>32</v>
      </c>
      <c r="D17">
        <v>1</v>
      </c>
      <c r="E17">
        <v>3</v>
      </c>
      <c r="F17">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CE94&lt;=4,Config!$G$11,IF(E17&lt;=15,Config!$H$11,IF(E17&gt;15,Config!$I$11,""))),IF(D17=2,IF(E17&lt;=4,Config!$G$12,IF(E17&lt;=15,Config!$H$12,IF(E17&gt;15,Config!$I$12,""))),IF(D17&gt;2,IF(E17&lt;=4,Config!$G$13,IF(E17&lt;=15,Config!$H$13,IF(E17&gt;15,Config!$I$13,"")))))),"ERROR"))))</f>
        <v>4</v>
      </c>
      <c r="G17" s="6" t="str">
        <f>'Funkcje danych ILF EIF '!B72</f>
        <v>WSTAT MATOMO - Zarządzanie treścią Ogólne - Statystyki z modułu zarządzania treścią: wyświetlenia</v>
      </c>
    </row>
    <row r="18" spans="1:7" ht="45" x14ac:dyDescent="0.25">
      <c r="A18">
        <f t="shared" si="0"/>
        <v>12</v>
      </c>
      <c r="B18" s="6" t="s">
        <v>157</v>
      </c>
      <c r="C18" s="6" t="s">
        <v>32</v>
      </c>
      <c r="D18">
        <v>1</v>
      </c>
      <c r="E18">
        <v>3</v>
      </c>
      <c r="F18">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CE95&lt;=4,Config!$G$11,IF(E18&lt;=15,Config!$H$11,IF(E18&gt;15,Config!$I$11,""))),IF(D18=2,IF(E18&lt;=4,Config!$G$12,IF(E18&lt;=15,Config!$H$12,IF(E18&gt;15,Config!$I$12,""))),IF(D18&gt;2,IF(E18&lt;=4,Config!$G$13,IF(E18&lt;=15,Config!$H$13,IF(E18&gt;15,Config!$I$13,"")))))),"ERROR"))))</f>
        <v>4</v>
      </c>
      <c r="G18" s="6" t="str">
        <f>'Funkcje danych ILF EIF '!B73</f>
        <v>WSTAT MATOMO - Zarządzanie treścią Ogólne - Statystyki z modułu zarządzania treścią: kliknięcia</v>
      </c>
    </row>
    <row r="19" spans="1:7" ht="45" x14ac:dyDescent="0.25">
      <c r="A19">
        <f t="shared" si="0"/>
        <v>13</v>
      </c>
      <c r="B19" s="6" t="s">
        <v>158</v>
      </c>
      <c r="C19" s="6" t="s">
        <v>32</v>
      </c>
      <c r="D19">
        <v>1</v>
      </c>
      <c r="E19">
        <v>3</v>
      </c>
      <c r="F19">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CE96&lt;=4,Config!$G$11,IF(E19&lt;=15,Config!$H$11,IF(E19&gt;15,Config!$I$11,""))),IF(D19=2,IF(E19&lt;=4,Config!$G$12,IF(E19&lt;=15,Config!$H$12,IF(E19&gt;15,Config!$I$12,""))),IF(D19&gt;2,IF(E19&lt;=4,Config!$G$13,IF(E19&lt;=15,Config!$H$13,IF(E19&gt;15,Config!$I$13,"")))))),"ERROR"))))</f>
        <v>4</v>
      </c>
      <c r="G19" s="6" t="str">
        <f>'Funkcje danych ILF EIF '!B74</f>
        <v>WSTAT MATOMO - Zarządzanie treścią Ogólne - Statystyki z modułu zarządzania treścią: pobrania</v>
      </c>
    </row>
    <row r="20" spans="1:7" ht="45" x14ac:dyDescent="0.25">
      <c r="A20">
        <f t="shared" si="0"/>
        <v>14</v>
      </c>
      <c r="B20" s="6" t="s">
        <v>159</v>
      </c>
      <c r="C20" s="6" t="s">
        <v>32</v>
      </c>
      <c r="D20">
        <v>1</v>
      </c>
      <c r="E20">
        <v>3</v>
      </c>
      <c r="F20">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CE97&lt;=4,Config!$G$11,IF(E20&lt;=15,Config!$H$11,IF(E20&gt;15,Config!$I$11,""))),IF(D20=2,IF(E20&lt;=4,Config!$G$12,IF(E20&lt;=15,Config!$H$12,IF(E20&gt;15,Config!$I$12,""))),IF(D20&gt;2,IF(E20&lt;=4,Config!$G$13,IF(E20&lt;=15,Config!$H$13,IF(E20&gt;15,Config!$I$13,"")))))),"ERROR"))))</f>
        <v>4</v>
      </c>
      <c r="G20" s="6" t="str">
        <f>'Funkcje danych ILF EIF '!B75</f>
        <v>WSTAT MATOMO - Zarządzanie treścią Ogólne - Statystyki z modułu zarządzania treścią: użytkownicy Infoportalu</v>
      </c>
    </row>
    <row r="21" spans="1:7" ht="12" customHeight="1" x14ac:dyDescent="0.25">
      <c r="A21">
        <f t="shared" si="0"/>
        <v>15</v>
      </c>
      <c r="B21" t="s">
        <v>150</v>
      </c>
      <c r="C21" s="6" t="s">
        <v>32</v>
      </c>
      <c r="D21" s="6">
        <v>1</v>
      </c>
      <c r="E21" s="6">
        <v>7</v>
      </c>
      <c r="F21">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CE98&lt;=4,Config!$G$11,IF(E21&lt;=15,Config!$H$11,IF(E21&gt;15,Config!$I$11,""))),IF(D21=2,IF(E21&lt;=4,Config!$G$12,IF(E21&lt;=15,Config!$H$12,IF(E21&gt;15,Config!$I$12,""))),IF(D21&gt;2,IF(E21&lt;=4,Config!$G$13,IF(E21&lt;=15,Config!$H$13,IF(E21&gt;15,Config!$I$13,"")))))),"ERROR"))))</f>
        <v>4</v>
      </c>
      <c r="G21" s="6" t="str">
        <f>'Funkcje danych ILF EIF '!B76</f>
        <v>WSTAT - Weryfikacja dokumentów - Liczba zapytań</v>
      </c>
    </row>
    <row r="22" spans="1:7" x14ac:dyDescent="0.25">
      <c r="A22">
        <f t="shared" si="0"/>
        <v>16</v>
      </c>
      <c r="B22" t="s">
        <v>151</v>
      </c>
      <c r="C22" s="6" t="s">
        <v>32</v>
      </c>
      <c r="D22" s="6">
        <v>1</v>
      </c>
      <c r="E22" s="6">
        <v>3</v>
      </c>
      <c r="F22">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CE99&lt;=4,Config!$G$11,IF(E22&lt;=15,Config!$H$11,IF(E22&gt;15,Config!$I$11,""))),IF(D22=2,IF(E22&lt;=4,Config!$G$12,IF(E22&lt;=15,Config!$H$12,IF(E22&gt;15,Config!$I$12,""))),IF(D22&gt;2,IF(E22&lt;=4,Config!$G$13,IF(E22&lt;=15,Config!$H$13,IF(E22&gt;15,Config!$I$13,"")))))),"ERROR"))))</f>
        <v>4</v>
      </c>
      <c r="G22" s="6" t="str">
        <f>'Funkcje danych ILF EIF '!B76</f>
        <v>WSTAT - Weryfikacja dokumentów - Liczba zapytań</v>
      </c>
    </row>
    <row r="23" spans="1:7" x14ac:dyDescent="0.25">
      <c r="A23">
        <f t="shared" si="0"/>
        <v>17</v>
      </c>
      <c r="B23" t="s">
        <v>174</v>
      </c>
      <c r="C23" s="6" t="s">
        <v>32</v>
      </c>
      <c r="D23" s="6">
        <v>1</v>
      </c>
      <c r="E23" s="6">
        <v>7</v>
      </c>
      <c r="F23">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CE96&lt;=4,Config!$G$11,IF(E23&lt;=15,Config!$H$11,IF(E23&gt;15,Config!$I$11,""))),IF(D23=2,IF(E23&lt;=4,Config!$G$12,IF(E23&lt;=15,Config!$H$12,IF(E23&gt;15,Config!$I$12,""))),IF(D23&gt;2,IF(E23&lt;=4,Config!$G$13,IF(E23&lt;=15,Config!$H$13,IF(E23&gt;15,Config!$I$13,"")))))),"ERROR"))))</f>
        <v>4</v>
      </c>
      <c r="G23" s="6" t="str">
        <f>'Funkcje danych ILF EIF '!B77</f>
        <v>WSTAT - Wirtualny asystent - Ocena przydatności</v>
      </c>
    </row>
    <row r="24" spans="1:7" x14ac:dyDescent="0.25">
      <c r="A24">
        <f t="shared" si="0"/>
        <v>18</v>
      </c>
      <c r="B24" t="s">
        <v>175</v>
      </c>
      <c r="C24" s="6" t="s">
        <v>32</v>
      </c>
      <c r="D24" s="6">
        <v>1</v>
      </c>
      <c r="E24" s="6">
        <v>4</v>
      </c>
      <c r="F24">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CE97&lt;=4,Config!$G$11,IF(E24&lt;=15,Config!$H$11,IF(E24&gt;15,Config!$I$11,""))),IF(D24=2,IF(E24&lt;=4,Config!$G$12,IF(E24&lt;=15,Config!$H$12,IF(E24&gt;15,Config!$I$12,""))),IF(D24&gt;2,IF(E24&lt;=4,Config!$G$13,IF(E24&lt;=15,Config!$H$13,IF(E24&gt;15,Config!$I$13,"")))))),"ERROR"))))</f>
        <v>4</v>
      </c>
      <c r="G24" s="6" t="str">
        <f>'Funkcje danych ILF EIF '!B77</f>
        <v>WSTAT - Wirtualny asystent - Ocena przydatności</v>
      </c>
    </row>
    <row r="25" spans="1:7" ht="30" x14ac:dyDescent="0.25">
      <c r="A25">
        <f t="shared" si="0"/>
        <v>19</v>
      </c>
      <c r="B25" s="6" t="s">
        <v>176</v>
      </c>
      <c r="C25" s="6" t="s">
        <v>32</v>
      </c>
      <c r="D25" s="6">
        <v>1</v>
      </c>
      <c r="E25" s="6">
        <v>3</v>
      </c>
      <c r="F25">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CE98&lt;=4,Config!$G$11,IF(E25&lt;=15,Config!$H$11,IF(E25&gt;15,Config!$I$11,""))),IF(D25=2,IF(E25&lt;=4,Config!$G$12,IF(E25&lt;=15,Config!$H$12,IF(E25&gt;15,Config!$I$12,""))),IF(D25&gt;2,IF(E25&lt;=4,Config!$G$13,IF(E25&lt;=15,Config!$H$13,IF(E25&gt;15,Config!$I$13,"")))))),"ERROR"))))</f>
        <v>4</v>
      </c>
      <c r="G25" s="6" t="str">
        <f>'Funkcje danych ILF EIF '!B78</f>
        <v>WSTAT MATOMO - Wirtualny asystent - Liczba interakcji</v>
      </c>
    </row>
    <row r="26" spans="1:7" x14ac:dyDescent="0.25">
      <c r="A26">
        <f t="shared" si="0"/>
        <v>20</v>
      </c>
      <c r="B26" t="s">
        <v>182</v>
      </c>
      <c r="C26" s="6" t="s">
        <v>32</v>
      </c>
      <c r="D26" s="6">
        <v>1</v>
      </c>
      <c r="E26" s="6">
        <v>6</v>
      </c>
      <c r="F2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CE99&lt;=4,Config!$G$11,IF(E26&lt;=15,Config!$H$11,IF(E26&gt;15,Config!$I$11,""))),IF(D26=2,IF(E26&lt;=4,Config!$G$12,IF(E26&lt;=15,Config!$H$12,IF(E26&gt;15,Config!$I$12,""))),IF(D26&gt;2,IF(E26&lt;=4,Config!$G$13,IF(E26&lt;=15,Config!$H$13,IF(E26&gt;15,Config!$I$13,"")))))),"ERROR"))))</f>
        <v>4</v>
      </c>
      <c r="G26" s="6" t="str">
        <f>'Funkcje danych ILF EIF '!B79</f>
        <v>WSTAT - Ocena artykułów - Ocena przydatności</v>
      </c>
    </row>
    <row r="27" spans="1:7" x14ac:dyDescent="0.25">
      <c r="A27">
        <f t="shared" si="0"/>
        <v>21</v>
      </c>
      <c r="B27" t="s">
        <v>184</v>
      </c>
      <c r="C27" s="6" t="s">
        <v>32</v>
      </c>
      <c r="D27" s="6">
        <v>1</v>
      </c>
      <c r="E27" s="6">
        <v>4</v>
      </c>
      <c r="F27">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CE100&lt;=4,Config!$G$11,IF(E27&lt;=15,Config!$H$11,IF(E27&gt;15,Config!$I$11,""))),IF(D27=2,IF(E27&lt;=4,Config!$G$12,IF(E27&lt;=15,Config!$H$12,IF(E27&gt;15,Config!$I$12,""))),IF(D27&gt;2,IF(E27&lt;=4,Config!$G$13,IF(E27&lt;=15,Config!$H$13,IF(E27&gt;15,Config!$I$13,"")))))),"ERROR"))))</f>
        <v>4</v>
      </c>
      <c r="G27" s="6" t="str">
        <f>'Funkcje danych ILF EIF '!B79</f>
        <v>WSTAT - Ocena artykułów - Ocena przydatności</v>
      </c>
    </row>
    <row r="28" spans="1:7" ht="30" x14ac:dyDescent="0.25">
      <c r="A28">
        <f t="shared" si="0"/>
        <v>22</v>
      </c>
      <c r="B28" s="6" t="s">
        <v>181</v>
      </c>
      <c r="C28" s="6" t="s">
        <v>32</v>
      </c>
      <c r="D28" s="6">
        <v>1</v>
      </c>
      <c r="E28" s="6">
        <v>4</v>
      </c>
      <c r="F28">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CE101&lt;=4,Config!$G$11,IF(E28&lt;=15,Config!$H$11,IF(E28&gt;15,Config!$I$11,""))),IF(D28=2,IF(E28&lt;=4,Config!$G$12,IF(E28&lt;=15,Config!$H$12,IF(E28&gt;15,Config!$I$12,""))),IF(D28&gt;2,IF(E28&lt;=4,Config!$G$13,IF(E28&lt;=15,Config!$H$13,IF(E28&gt;15,Config!$I$13,"")))))),"ERROR"))))</f>
        <v>4</v>
      </c>
      <c r="G28" s="6" t="str">
        <f>'Funkcje danych ILF EIF '!B80</f>
        <v>WSTAT MATOMO - Ocena artykułów - Interakcje z wyszukiwarką</v>
      </c>
    </row>
    <row r="29" spans="1:7" ht="45" x14ac:dyDescent="0.25">
      <c r="A29">
        <f t="shared" si="0"/>
        <v>23</v>
      </c>
      <c r="B29" t="s">
        <v>191</v>
      </c>
      <c r="C29" s="6" t="s">
        <v>32</v>
      </c>
      <c r="D29" s="6">
        <v>4</v>
      </c>
      <c r="E29" s="6">
        <v>17</v>
      </c>
      <c r="F29">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CE102&lt;=4,Config!$G$11,IF(E29&lt;=15,Config!$H$11,IF(E29&gt;15,Config!$I$11,""))),IF(D29=2,IF(E29&lt;=4,Config!$G$12,IF(E29&lt;=15,Config!$H$12,IF(E29&gt;15,Config!$I$12,""))),IF(D29&gt;2,IF(E29&lt;=4,Config!$G$13,IF(E29&lt;=15,Config!$H$13,IF(E29&gt;15,Config!$I$13,"")))))),"ERROR"))))</f>
        <v>7</v>
      </c>
      <c r="G29" s="6" t="str">
        <f>CONCATENATE('Funkcje danych ILF EIF '!B81," , ",'Funkcje danych ILF EIF '!B82," , ",'Funkcje danych ILF EIF '!B83," , ",'Funkcje danych ILF EIF '!B84)</f>
        <v>WSTAT - Obsługa klienta i raporty RDO - Liczba wątków , WSTAT - Obsługa klienta i raporty RDO - Liczba wniosków RDO , WSTAT - Obsługa klienta i raporty RDO - Pobrania , WSTAT - Obsługa klienta i raporty RDO - Liczba wniosków RDO</v>
      </c>
    </row>
    <row r="30" spans="1:7" ht="45" x14ac:dyDescent="0.25">
      <c r="A30">
        <f t="shared" si="0"/>
        <v>24</v>
      </c>
      <c r="B30" t="s">
        <v>192</v>
      </c>
      <c r="C30" s="6" t="s">
        <v>32</v>
      </c>
      <c r="D30" s="6">
        <v>4</v>
      </c>
      <c r="E30" s="6">
        <v>12</v>
      </c>
      <c r="F30">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CE103&lt;=4,Config!$G$11,IF(E30&lt;=15,Config!$H$11,IF(E30&gt;15,Config!$I$11,""))),IF(D30=2,IF(E30&lt;=4,Config!$G$12,IF(E30&lt;=15,Config!$H$12,IF(E30&gt;15,Config!$I$12,""))),IF(D30&gt;2,IF(E30&lt;=4,Config!$G$13,IF(E30&lt;=15,Config!$H$13,IF(E30&gt;15,Config!$I$13,"")))))),"ERROR"))))</f>
        <v>7</v>
      </c>
      <c r="G30" s="6" t="str">
        <f>CONCATENATE('Funkcje danych ILF EIF '!B81," , ",'Funkcje danych ILF EIF '!B82," , ",'Funkcje danych ILF EIF '!B83," , ",'Funkcje danych ILF EIF '!B84)</f>
        <v>WSTAT - Obsługa klienta i raporty RDO - Liczba wątków , WSTAT - Obsługa klienta i raporty RDO - Liczba wniosków RDO , WSTAT - Obsługa klienta i raporty RDO - Pobrania , WSTAT - Obsługa klienta i raporty RDO - Liczba wniosków RDO</v>
      </c>
    </row>
    <row r="31" spans="1:7" x14ac:dyDescent="0.25">
      <c r="A31">
        <f t="shared" si="0"/>
        <v>25</v>
      </c>
      <c r="B31" s="34" t="s">
        <v>196</v>
      </c>
      <c r="C31" s="6" t="s">
        <v>32</v>
      </c>
      <c r="D31" s="6">
        <v>1</v>
      </c>
      <c r="E31" s="6">
        <v>23</v>
      </c>
      <c r="F31">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CE104&lt;=4,Config!$G$11,IF(E31&lt;=15,Config!$H$11,IF(E31&gt;15,Config!$I$11,""))),IF(D31=2,IF(E31&lt;=4,Config!$G$12,IF(E31&lt;=15,Config!$H$12,IF(E31&gt;15,Config!$I$12,""))),IF(D31&gt;2,IF(E31&lt;=4,Config!$G$13,IF(E31&lt;=15,Config!$H$13,IF(E31&gt;15,Config!$I$13,"")))))),"ERROR"))))</f>
        <v>5</v>
      </c>
      <c r="G31" s="6" t="str">
        <f>'Funkcje danych ILF EIF '!B85</f>
        <v>WSTAT - Moduł komunikacji z ZU - Moduł komunikacji</v>
      </c>
    </row>
    <row r="32" spans="1:7" x14ac:dyDescent="0.25">
      <c r="A32">
        <f t="shared" si="0"/>
        <v>26</v>
      </c>
      <c r="B32" s="34" t="s">
        <v>197</v>
      </c>
      <c r="C32" s="6" t="s">
        <v>32</v>
      </c>
      <c r="D32" s="6">
        <v>1</v>
      </c>
      <c r="E32" s="6">
        <v>7</v>
      </c>
      <c r="F32">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CE105&lt;=4,Config!$G$11,IF(E32&lt;=15,Config!$H$11,IF(E32&gt;15,Config!$I$11,""))),IF(D32=2,IF(E32&lt;=4,Config!$G$12,IF(E32&lt;=15,Config!$H$12,IF(E32&gt;15,Config!$I$12,""))),IF(D32&gt;2,IF(E32&lt;=4,Config!$G$13,IF(E32&lt;=15,Config!$H$13,IF(E32&gt;15,Config!$I$13,"")))))),"ERROR"))))</f>
        <v>4</v>
      </c>
      <c r="G32" s="6" t="str">
        <f>'Funkcje danych ILF EIF '!B85</f>
        <v>WSTAT - Moduł komunikacji z ZU - Moduł komunikacji</v>
      </c>
    </row>
    <row r="33" spans="1:7" ht="30" x14ac:dyDescent="0.25">
      <c r="A33">
        <f t="shared" si="0"/>
        <v>27</v>
      </c>
      <c r="B33" s="35" t="s">
        <v>198</v>
      </c>
      <c r="C33" s="6" t="s">
        <v>32</v>
      </c>
      <c r="D33" s="6">
        <v>1</v>
      </c>
      <c r="E33" s="6">
        <v>3</v>
      </c>
      <c r="F33">
        <f>IF(OR(D33="",E33=""),"-",IF(C33=Config!$F$2,IF(D33&lt;2,IF(E33&lt;=5,Config!$G$3,IF(E33&lt;=19,Config!$H$3,IF(E33&gt;19,Config!$I$3,""))),IF(AND(D33=2,D33&lt;=5),IF(E33&lt;=5,Config!$G$4,IF(E33&lt;=19,Config!$H$4,IF(E33&gt;19,Config!$I$4,""))),IF(D33&gt;2,IF(E33&lt;=5,Config!$G$5,IF(E33&lt;=19,Config!$H$5,IF(E33&gt;19,Config!$I$5,"")))))),IF(C33=Config!$F$6,IF(D33&lt;2,IF(E33&lt;=5,Config!$G$7,IF(E33&lt;=19,Config!$H$7,IF(E33&gt;19,Config!$I$7,""))),IF(AND(D33&gt;=2,D33&lt;=3),IF(E33&lt;=5,Config!$G$8,IF(E33&lt;=19,Config!$H$8,IF(E33&gt;19,Config!$I$8,""))),IF(D33&gt;3,IF(E33&lt;=5,Config!$G$9,IF(E33&lt;=19,Config!$H$9,IF(E33&gt;19,Config!$I$9,"")))))),IF(C33=Config!$F$10,IF(D33&lt;2,IF(CE105&lt;=4,Config!$G$11,IF(E33&lt;=15,Config!$H$11,IF(E33&gt;15,Config!$I$11,""))),IF(D33=2,IF(E33&lt;=4,Config!$G$12,IF(E33&lt;=15,Config!$H$12,IF(E33&gt;15,Config!$I$12,""))),IF(D33&gt;2,IF(E33&lt;=4,Config!$G$13,IF(E33&lt;=15,Config!$H$13,IF(E33&gt;15,Config!$I$13,"")))))),"ERROR"))))</f>
        <v>4</v>
      </c>
      <c r="G33" s="6" t="str">
        <f>'Funkcje danych ILF EIF '!B86</f>
        <v>WSTAT MATOMO - Moduł komunikacji z ZU - Moduł powitalny SK</v>
      </c>
    </row>
    <row r="34" spans="1:7" ht="30" x14ac:dyDescent="0.25">
      <c r="A34">
        <f t="shared" si="0"/>
        <v>28</v>
      </c>
      <c r="B34" s="35" t="s">
        <v>199</v>
      </c>
      <c r="C34" s="6" t="s">
        <v>32</v>
      </c>
      <c r="D34" s="6">
        <v>1</v>
      </c>
      <c r="E34" s="6">
        <v>3</v>
      </c>
      <c r="F34">
        <f>IF(OR(D34="",E34=""),"-",IF(C34=Config!$F$2,IF(D34&lt;2,IF(E34&lt;=5,Config!$G$3,IF(E34&lt;=19,Config!$H$3,IF(E34&gt;19,Config!$I$3,""))),IF(AND(D34=2,D34&lt;=5),IF(E34&lt;=5,Config!$G$4,IF(E34&lt;=19,Config!$H$4,IF(E34&gt;19,Config!$I$4,""))),IF(D34&gt;2,IF(E34&lt;=5,Config!$G$5,IF(E34&lt;=19,Config!$H$5,IF(E34&gt;19,Config!$I$5,"")))))),IF(C34=Config!$F$6,IF(D34&lt;2,IF(E34&lt;=5,Config!$G$7,IF(E34&lt;=19,Config!$H$7,IF(E34&gt;19,Config!$I$7,""))),IF(AND(D34&gt;=2,D34&lt;=3),IF(E34&lt;=5,Config!$G$8,IF(E34&lt;=19,Config!$H$8,IF(E34&gt;19,Config!$I$8,""))),IF(D34&gt;3,IF(E34&lt;=5,Config!$G$9,IF(E34&lt;=19,Config!$H$9,IF(E34&gt;19,Config!$I$9,"")))))),IF(C34=Config!$F$10,IF(D34&lt;2,IF(CE106&lt;=4,Config!$G$11,IF(E34&lt;=15,Config!$H$11,IF(E34&gt;15,Config!$I$11,""))),IF(D34=2,IF(E34&lt;=4,Config!$G$12,IF(E34&lt;=15,Config!$H$12,IF(E34&gt;15,Config!$I$12,""))),IF(D34&gt;2,IF(E34&lt;=4,Config!$G$13,IF(E34&lt;=15,Config!$H$13,IF(E34&gt;15,Config!$I$13,"")))))),"ERROR"))))</f>
        <v>4</v>
      </c>
      <c r="G34" s="6" t="str">
        <f>'Funkcje danych ILF EIF '!B87</f>
        <v>WSTAT MATOMO - Moduł komunikacji z ZU - Moduł powitalny SP</v>
      </c>
    </row>
    <row r="35" spans="1:7" ht="30" x14ac:dyDescent="0.25">
      <c r="A35">
        <f t="shared" si="0"/>
        <v>29</v>
      </c>
      <c r="B35" t="s">
        <v>203</v>
      </c>
      <c r="C35" s="6" t="s">
        <v>32</v>
      </c>
      <c r="D35" s="6">
        <v>3</v>
      </c>
      <c r="E35" s="6">
        <v>22</v>
      </c>
      <c r="F35">
        <f>IF(OR(D35="",E35=""),"-",IF(C35=Config!$F$2,IF(D35&lt;2,IF(E35&lt;=5,Config!$G$3,IF(E35&lt;=19,Config!$H$3,IF(E35&gt;19,Config!$I$3,""))),IF(AND(D35=2,D35&lt;=5),IF(E35&lt;=5,Config!$G$4,IF(E35&lt;=19,Config!$H$4,IF(E35&gt;19,Config!$I$4,""))),IF(D35&gt;2,IF(E35&lt;=5,Config!$G$5,IF(E35&lt;=19,Config!$H$5,IF(E35&gt;19,Config!$I$5,"")))))),IF(C35=Config!$F$6,IF(D35&lt;2,IF(E35&lt;=5,Config!$G$7,IF(E35&lt;=19,Config!$H$7,IF(E35&gt;19,Config!$I$7,""))),IF(AND(D35&gt;=2,D35&lt;=3),IF(E35&lt;=5,Config!$G$8,IF(E35&lt;=19,Config!$H$8,IF(E35&gt;19,Config!$I$8,""))),IF(D35&gt;3,IF(E35&lt;=5,Config!$G$9,IF(E35&lt;=19,Config!$H$9,IF(E35&gt;19,Config!$I$9,"")))))),IF(C35=Config!$F$10,IF(D35&lt;2,IF(CE107&lt;=4,Config!$G$11,IF(E35&lt;=15,Config!$H$11,IF(E35&gt;15,Config!$I$11,""))),IF(D35=2,IF(E35&lt;=4,Config!$G$12,IF(E35&lt;=15,Config!$H$12,IF(E35&gt;15,Config!$I$12,""))),IF(D35&gt;2,IF(E35&lt;=4,Config!$G$13,IF(E35&lt;=15,Config!$H$13,IF(E35&gt;15,Config!$I$13,"")))))),"ERROR"))))</f>
        <v>7</v>
      </c>
      <c r="G35" s="6" t="str">
        <f>CONCATENATE('Funkcje danych ILF EIF '!B88," , ",'Funkcje danych ILF EIF '!B89," , ",'Funkcje danych ILF EIF '!B90)</f>
        <v>WSTAT - Obsługa zgłoszeń sprzedaży pojazdu - Liczba zgłoszeń , WSTAT - Obsługa zgłoszeń sprzedaży pojazdu - Czas obsługi zgłoszeń , WSTAT - Obsługa zgłoszeń sprzedaży pojazdu - Liczba otwartych formularzy</v>
      </c>
    </row>
    <row r="36" spans="1:7" ht="30" x14ac:dyDescent="0.25">
      <c r="A36">
        <f t="shared" si="0"/>
        <v>30</v>
      </c>
      <c r="B36" t="s">
        <v>204</v>
      </c>
      <c r="C36" s="6" t="s">
        <v>32</v>
      </c>
      <c r="D36" s="6">
        <v>3</v>
      </c>
      <c r="E36" s="6">
        <v>13</v>
      </c>
      <c r="F36">
        <f>IF(OR(D36="",E36=""),"-",IF(C36=Config!$F$2,IF(D36&lt;2,IF(E36&lt;=5,Config!$G$3,IF(E36&lt;=19,Config!$H$3,IF(E36&gt;19,Config!$I$3,""))),IF(AND(D36=2,D36&lt;=5),IF(E36&lt;=5,Config!$G$4,IF(E36&lt;=19,Config!$H$4,IF(E36&gt;19,Config!$I$4,""))),IF(D36&gt;2,IF(E36&lt;=5,Config!$G$5,IF(E36&lt;=19,Config!$H$5,IF(E36&gt;19,Config!$I$5,"")))))),IF(C36=Config!$F$6,IF(D36&lt;2,IF(E36&lt;=5,Config!$G$7,IF(E36&lt;=19,Config!$H$7,IF(E36&gt;19,Config!$I$7,""))),IF(AND(D36&gt;=2,D36&lt;=3),IF(E36&lt;=5,Config!$G$8,IF(E36&lt;=19,Config!$H$8,IF(E36&gt;19,Config!$I$8,""))),IF(D36&gt;3,IF(E36&lt;=5,Config!$G$9,IF(E36&lt;=19,Config!$H$9,IF(E36&gt;19,Config!$I$9,"")))))),IF(C36=Config!$F$10,IF(D36&lt;2,IF(CE108&lt;=4,Config!$G$11,IF(E36&lt;=15,Config!$H$11,IF(E36&gt;15,Config!$I$11,""))),IF(D36=2,IF(E36&lt;=4,Config!$G$12,IF(E36&lt;=15,Config!$H$12,IF(E36&gt;15,Config!$I$12,""))),IF(D36&gt;2,IF(E36&lt;=4,Config!$G$13,IF(E36&lt;=15,Config!$H$13,IF(E36&gt;15,Config!$I$13,"")))))),"ERROR"))))</f>
        <v>5</v>
      </c>
      <c r="G36" s="6" t="str">
        <f>CONCATENATE('Funkcje danych ILF EIF '!B88," , ",'Funkcje danych ILF EIF '!B89," , ",'Funkcje danych ILF EIF '!B90)</f>
        <v>WSTAT - Obsługa zgłoszeń sprzedaży pojazdu - Liczba zgłoszeń , WSTAT - Obsługa zgłoszeń sprzedaży pojazdu - Czas obsługi zgłoszeń , WSTAT - Obsługa zgłoszeń sprzedaży pojazdu - Liczba otwartych formularzy</v>
      </c>
    </row>
    <row r="37" spans="1:7" ht="30" x14ac:dyDescent="0.25">
      <c r="A37">
        <f t="shared" si="0"/>
        <v>31</v>
      </c>
      <c r="B37" t="s">
        <v>209</v>
      </c>
      <c r="C37" s="6" t="s">
        <v>32</v>
      </c>
      <c r="D37" s="6">
        <v>4</v>
      </c>
      <c r="E37" s="6">
        <v>44</v>
      </c>
      <c r="F37">
        <f>IF(OR(D37="",E37=""),"-",IF(C37=Config!$F$2,IF(D37&lt;2,IF(E37&lt;=5,Config!$G$3,IF(E37&lt;=19,Config!$H$3,IF(E37&gt;19,Config!$I$3,""))),IF(AND(D37=2,D37&lt;=5),IF(E37&lt;=5,Config!$G$4,IF(E37&lt;=19,Config!$H$4,IF(E37&gt;19,Config!$I$4,""))),IF(D37&gt;2,IF(E37&lt;=5,Config!$G$5,IF(E37&lt;=19,Config!$H$5,IF(E37&gt;19,Config!$I$5,"")))))),IF(C37=Config!$F$6,IF(D37&lt;2,IF(E37&lt;=5,Config!$G$7,IF(E37&lt;=19,Config!$H$7,IF(E37&gt;19,Config!$I$7,""))),IF(AND(D37&gt;=2,D37&lt;=3),IF(E37&lt;=5,Config!$G$8,IF(E37&lt;=19,Config!$H$8,IF(E37&gt;19,Config!$I$8,""))),IF(D37&gt;3,IF(E37&lt;=5,Config!$G$9,IF(E37&lt;=19,Config!$H$9,IF(E37&gt;19,Config!$I$9,"")))))),IF(C37=Config!$F$10,IF(D37&lt;2,IF(CE109&lt;=4,Config!$G$11,IF(E37&lt;=15,Config!$H$11,IF(E37&gt;15,Config!$I$11,""))),IF(D37=2,IF(E37&lt;=4,Config!$G$12,IF(E37&lt;=15,Config!$H$12,IF(E37&gt;15,Config!$I$12,""))),IF(D37&gt;2,IF(E37&lt;=4,Config!$G$13,IF(E37&lt;=15,Config!$H$13,IF(E37&gt;15,Config!$I$13,"")))))),"ERROR"))))</f>
        <v>7</v>
      </c>
      <c r="G37" s="6" t="str">
        <f>CONCATENATE('Funkcje danych ILF EIF '!B91," , ",'Funkcje danych ILF EIF '!B92," , ",'Funkcje danych ILF EIF '!B93," , ",'Funkcje danych ILF EIF '!B94)</f>
        <v>WSTAT - Moduł zasilania OI - Liczba zasileń jednostkowych , WSTAT - Moduł zasilania OI - Liczba zasileń wsadowych , WSTAT - Moduł zasilania OI - Statystyki z działań , WSTAT - Moduł zasilania OI - Pakiety danych</v>
      </c>
    </row>
    <row r="38" spans="1:7" ht="30" x14ac:dyDescent="0.25">
      <c r="A38">
        <f t="shared" si="0"/>
        <v>32</v>
      </c>
      <c r="B38" t="s">
        <v>210</v>
      </c>
      <c r="C38" s="6" t="s">
        <v>32</v>
      </c>
      <c r="D38" s="6">
        <v>4</v>
      </c>
      <c r="E38" s="6">
        <v>23</v>
      </c>
      <c r="F38">
        <f>IF(OR(D38="",E38=""),"-",IF(C38=Config!$F$2,IF(D38&lt;2,IF(E38&lt;=5,Config!$G$3,IF(E38&lt;=19,Config!$H$3,IF(E38&gt;19,Config!$I$3,""))),IF(AND(D38=2,D38&lt;=5),IF(E38&lt;=5,Config!$G$4,IF(E38&lt;=19,Config!$H$4,IF(E38&gt;19,Config!$I$4,""))),IF(D38&gt;2,IF(E38&lt;=5,Config!$G$5,IF(E38&lt;=19,Config!$H$5,IF(E38&gt;19,Config!$I$5,"")))))),IF(C38=Config!$F$6,IF(D38&lt;2,IF(E38&lt;=5,Config!$G$7,IF(E38&lt;=19,Config!$H$7,IF(E38&gt;19,Config!$I$7,""))),IF(AND(D38&gt;=2,D38&lt;=3),IF(E38&lt;=5,Config!$G$8,IF(E38&lt;=19,Config!$H$8,IF(E38&gt;19,Config!$I$8,""))),IF(D38&gt;3,IF(E38&lt;=5,Config!$G$9,IF(E38&lt;=19,Config!$H$9,IF(E38&gt;19,Config!$I$9,"")))))),IF(C38=Config!$F$10,IF(D38&lt;2,IF(CE110&lt;=4,Config!$G$11,IF(E38&lt;=15,Config!$H$11,IF(E38&gt;15,Config!$I$11,""))),IF(D38=2,IF(E38&lt;=4,Config!$G$12,IF(E38&lt;=15,Config!$H$12,IF(E38&gt;15,Config!$I$12,""))),IF(D38&gt;2,IF(E38&lt;=4,Config!$G$13,IF(E38&lt;=15,Config!$H$13,IF(E38&gt;15,Config!$I$13,"")))))),"ERROR"))))</f>
        <v>7</v>
      </c>
      <c r="G38" s="6" t="str">
        <f>CONCATENATE('Funkcje danych ILF EIF '!B91," , ",'Funkcje danych ILF EIF '!B92," , ",'Funkcje danych ILF EIF '!B93," , ",'Funkcje danych ILF EIF '!B94)</f>
        <v>WSTAT - Moduł zasilania OI - Liczba zasileń jednostkowych , WSTAT - Moduł zasilania OI - Liczba zasileń wsadowych , WSTAT - Moduł zasilania OI - Statystyki z działań , WSTAT - Moduł zasilania OI - Pakiety danych</v>
      </c>
    </row>
    <row r="39" spans="1:7" x14ac:dyDescent="0.25">
      <c r="A39">
        <f t="shared" si="0"/>
        <v>33</v>
      </c>
      <c r="B39" t="s">
        <v>212</v>
      </c>
      <c r="C39" s="6" t="s">
        <v>32</v>
      </c>
      <c r="D39" s="6">
        <v>1</v>
      </c>
      <c r="E39" s="6">
        <v>17</v>
      </c>
      <c r="F39">
        <f>IF(OR(D39="",E39=""),"-",IF(C39=Config!$F$2,IF(D39&lt;2,IF(E39&lt;=5,Config!$G$3,IF(E39&lt;=19,Config!$H$3,IF(E39&gt;19,Config!$I$3,""))),IF(AND(D39=2,D39&lt;=5),IF(E39&lt;=5,Config!$G$4,IF(E39&lt;=19,Config!$H$4,IF(E39&gt;19,Config!$I$4,""))),IF(D39&gt;2,IF(E39&lt;=5,Config!$G$5,IF(E39&lt;=19,Config!$H$5,IF(E39&gt;19,Config!$I$5,"")))))),IF(C39=Config!$F$6,IF(D39&lt;2,IF(E39&lt;=5,Config!$G$7,IF(E39&lt;=19,Config!$H$7,IF(E39&gt;19,Config!$I$7,""))),IF(AND(D39&gt;=2,D39&lt;=3),IF(E39&lt;=5,Config!$G$8,IF(E39&lt;=19,Config!$H$8,IF(E39&gt;19,Config!$I$8,""))),IF(D39&gt;3,IF(E39&lt;=5,Config!$G$9,IF(E39&lt;=19,Config!$H$9,IF(E39&gt;19,Config!$I$9,"")))))),IF(C39=Config!$F$10,IF(D39&lt;2,IF(CE111&lt;=4,Config!$G$11,IF(E39&lt;=15,Config!$H$11,IF(E39&gt;15,Config!$I$11,""))),IF(D39=2,IF(E39&lt;=4,Config!$G$12,IF(E39&lt;=15,Config!$H$12,IF(E39&gt;15,Config!$I$12,""))),IF(D39&gt;2,IF(E39&lt;=4,Config!$G$13,IF(E39&lt;=15,Config!$H$13,IF(E39&gt;15,Config!$I$13,"")))))),"ERROR"))))</f>
        <v>4</v>
      </c>
      <c r="G39" s="6" t="str">
        <f>'Funkcje danych ILF EIF '!B95</f>
        <v>WSTAT - Moduł obsługi sprawozdań</v>
      </c>
    </row>
    <row r="40" spans="1:7" x14ac:dyDescent="0.25">
      <c r="A40">
        <f t="shared" si="0"/>
        <v>34</v>
      </c>
      <c r="B40" t="s">
        <v>213</v>
      </c>
      <c r="C40" s="6" t="s">
        <v>32</v>
      </c>
      <c r="D40" s="6">
        <v>1</v>
      </c>
      <c r="E40" s="6">
        <v>9</v>
      </c>
      <c r="F40">
        <f>IF(OR(D40="",E40=""),"-",IF(C40=Config!$F$2,IF(D40&lt;2,IF(E40&lt;=5,Config!$G$3,IF(E40&lt;=19,Config!$H$3,IF(E40&gt;19,Config!$I$3,""))),IF(AND(D40=2,D40&lt;=5),IF(E40&lt;=5,Config!$G$4,IF(E40&lt;=19,Config!$H$4,IF(E40&gt;19,Config!$I$4,""))),IF(D40&gt;2,IF(E40&lt;=5,Config!$G$5,IF(E40&lt;=19,Config!$H$5,IF(E40&gt;19,Config!$I$5,"")))))),IF(C40=Config!$F$6,IF(D40&lt;2,IF(E40&lt;=5,Config!$G$7,IF(E40&lt;=19,Config!$H$7,IF(E40&gt;19,Config!$I$7,""))),IF(AND(D40&gt;=2,D40&lt;=3),IF(E40&lt;=5,Config!$G$8,IF(E40&lt;=19,Config!$H$8,IF(E40&gt;19,Config!$I$8,""))),IF(D40&gt;3,IF(E40&lt;=5,Config!$G$9,IF(E40&lt;=19,Config!$H$9,IF(E40&gt;19,Config!$I$9,"")))))),IF(C40=Config!$F$10,IF(D40&lt;2,IF(CE112&lt;=4,Config!$G$11,IF(E40&lt;=15,Config!$H$11,IF(E40&gt;15,Config!$I$11,""))),IF(D40=2,IF(E40&lt;=4,Config!$G$12,IF(E40&lt;=15,Config!$H$12,IF(E40&gt;15,Config!$I$12,""))),IF(D40&gt;2,IF(E40&lt;=4,Config!$G$13,IF(E40&lt;=15,Config!$H$13,IF(E40&gt;15,Config!$I$13,"")))))),"ERROR"))))</f>
        <v>4</v>
      </c>
      <c r="G40" s="6" t="str">
        <f>'Funkcje danych ILF EIF '!B95</f>
        <v>WSTAT - Moduł obsługi sprawozdań</v>
      </c>
    </row>
    <row r="41" spans="1:7" ht="30" x14ac:dyDescent="0.25">
      <c r="A41">
        <f t="shared" si="0"/>
        <v>35</v>
      </c>
      <c r="B41" t="s">
        <v>214</v>
      </c>
      <c r="C41" s="6" t="s">
        <v>32</v>
      </c>
      <c r="D41" s="6">
        <v>3</v>
      </c>
      <c r="E41" s="6">
        <v>37</v>
      </c>
      <c r="F41">
        <f>IF(OR(D41="",E41=""),"-",IF(C41=Config!$F$2,IF(D41&lt;2,IF(E41&lt;=5,Config!$G$3,IF(E41&lt;=19,Config!$H$3,IF(E41&gt;19,Config!$I$3,""))),IF(AND(D41=2,D41&lt;=5),IF(E41&lt;=5,Config!$G$4,IF(E41&lt;=19,Config!$H$4,IF(E41&gt;19,Config!$I$4,""))),IF(D41&gt;2,IF(E41&lt;=5,Config!$G$5,IF(E41&lt;=19,Config!$H$5,IF(E41&gt;19,Config!$I$5,"")))))),IF(C41=Config!$F$6,IF(D41&lt;2,IF(E41&lt;=5,Config!$G$7,IF(E41&lt;=19,Config!$H$7,IF(E41&gt;19,Config!$I$7,""))),IF(AND(D41&gt;=2,D41&lt;=3),IF(E41&lt;=5,Config!$G$8,IF(E41&lt;=19,Config!$H$8,IF(E41&gt;19,Config!$I$8,""))),IF(D41&gt;3,IF(E41&lt;=5,Config!$G$9,IF(E41&lt;=19,Config!$H$9,IF(E41&gt;19,Config!$I$9,"")))))),IF(C41=Config!$F$10,IF(D41&lt;2,IF(CE113&lt;=4,Config!$G$11,IF(E41&lt;=15,Config!$H$11,IF(E41&gt;15,Config!$I$11,""))),IF(D41=2,IF(E41&lt;=4,Config!$G$12,IF(E41&lt;=15,Config!$H$12,IF(E41&gt;15,Config!$I$12,""))),IF(D41&gt;2,IF(E41&lt;=4,Config!$G$13,IF(E41&lt;=15,Config!$H$13,IF(E41&gt;15,Config!$I$13,"")))))),"ERROR"))))</f>
        <v>7</v>
      </c>
      <c r="G41" s="6" t="str">
        <f>CONCATENATE('Funkcje danych ILF EIF '!B96," , ",'Funkcje danych ILF EIF '!B97," , ",'Funkcje danych ILF EIF '!B98)</f>
        <v>WSTAT - Moduł udostępniania danych - Liczba zapytań , WSTAT - Moduł udostępniania danych - Zapytania wsadowe , WSTAT - Moduł udostępniania danych - Eksporty</v>
      </c>
    </row>
    <row r="42" spans="1:7" ht="30" x14ac:dyDescent="0.25">
      <c r="A42">
        <f t="shared" si="0"/>
        <v>36</v>
      </c>
      <c r="B42" t="s">
        <v>215</v>
      </c>
      <c r="C42" s="6" t="s">
        <v>32</v>
      </c>
      <c r="D42" s="6">
        <v>3</v>
      </c>
      <c r="E42" s="6">
        <v>21</v>
      </c>
      <c r="F42">
        <f>IF(OR(D42="",E42=""),"-",IF(C42=Config!$F$2,IF(D42&lt;2,IF(E42&lt;=5,Config!$G$3,IF(E42&lt;=19,Config!$H$3,IF(E42&gt;19,Config!$I$3,""))),IF(AND(D42=2,D42&lt;=5),IF(E42&lt;=5,Config!$G$4,IF(E42&lt;=19,Config!$H$4,IF(E42&gt;19,Config!$I$4,""))),IF(D42&gt;2,IF(E42&lt;=5,Config!$G$5,IF(E42&lt;=19,Config!$H$5,IF(E42&gt;19,Config!$I$5,"")))))),IF(C42=Config!$F$6,IF(D42&lt;2,IF(E42&lt;=5,Config!$G$7,IF(E42&lt;=19,Config!$H$7,IF(E42&gt;19,Config!$I$7,""))),IF(AND(D42&gt;=2,D42&lt;=3),IF(E42&lt;=5,Config!$G$8,IF(E42&lt;=19,Config!$H$8,IF(E42&gt;19,Config!$I$8,""))),IF(D42&gt;3,IF(E42&lt;=5,Config!$G$9,IF(E42&lt;=19,Config!$H$9,IF(E42&gt;19,Config!$I$9,"")))))),IF(C42=Config!$F$10,IF(D42&lt;2,IF(CE114&lt;=4,Config!$G$11,IF(E42&lt;=15,Config!$H$11,IF(E42&gt;15,Config!$I$11,""))),IF(D42=2,IF(E42&lt;=4,Config!$G$12,IF(E42&lt;=15,Config!$H$12,IF(E42&gt;15,Config!$I$12,""))),IF(D42&gt;2,IF(E42&lt;=4,Config!$G$13,IF(E42&lt;=15,Config!$H$13,IF(E42&gt;15,Config!$I$13,"")))))),"ERROR"))))</f>
        <v>7</v>
      </c>
      <c r="G42" s="6" t="str">
        <f>CONCATENATE('Funkcje danych ILF EIF '!B96," , ",'Funkcje danych ILF EIF '!B97," , ",'Funkcje danych ILF EIF '!B98)</f>
        <v>WSTAT - Moduł udostępniania danych - Liczba zapytań , WSTAT - Moduł udostępniania danych - Zapytania wsadowe , WSTAT - Moduł udostępniania danych - Eksporty</v>
      </c>
    </row>
    <row r="43" spans="1:7" ht="30" x14ac:dyDescent="0.25">
      <c r="A43">
        <f t="shared" si="0"/>
        <v>37</v>
      </c>
      <c r="B43" s="35" t="s">
        <v>221</v>
      </c>
      <c r="C43" s="6" t="s">
        <v>32</v>
      </c>
      <c r="D43" s="6">
        <v>2</v>
      </c>
      <c r="E43" s="6">
        <v>24</v>
      </c>
      <c r="F43">
        <f>IF(OR(D43="",E43=""),"-",IF(C43=Config!$F$2,IF(D43&lt;2,IF(E43&lt;=5,Config!$G$3,IF(E43&lt;=19,Config!$H$3,IF(E43&gt;19,Config!$I$3,""))),IF(AND(D43=2,D43&lt;=5),IF(E43&lt;=5,Config!$G$4,IF(E43&lt;=19,Config!$H$4,IF(E43&gt;19,Config!$I$4,""))),IF(D43&gt;2,IF(E43&lt;=5,Config!$G$5,IF(E43&lt;=19,Config!$H$5,IF(E43&gt;19,Config!$I$5,"")))))),IF(C43=Config!$F$6,IF(D43&lt;2,IF(E43&lt;=5,Config!$G$7,IF(E43&lt;=19,Config!$H$7,IF(E43&gt;19,Config!$I$7,""))),IF(AND(D43&gt;=2,D43&lt;=3),IF(E43&lt;=5,Config!$G$8,IF(E43&lt;=19,Config!$H$8,IF(E43&gt;19,Config!$I$8,""))),IF(D43&gt;3,IF(E43&lt;=5,Config!$G$9,IF(E43&lt;=19,Config!$H$9,IF(E43&gt;19,Config!$I$9,"")))))),IF(C43=Config!$F$10,IF(D43&lt;2,IF(CE115&lt;=4,Config!$G$11,IF(E43&lt;=15,Config!$H$11,IF(E43&gt;15,Config!$I$11,""))),IF(D43=2,IF(E43&lt;=4,Config!$G$12,IF(E43&lt;=15,Config!$H$12,IF(E43&gt;15,Config!$I$12,""))),IF(D43&gt;2,IF(E43&lt;=4,Config!$G$13,IF(E43&lt;=15,Config!$H$13,IF(E43&gt;15,Config!$I$13,"")))))),"ERROR"))))</f>
        <v>7</v>
      </c>
      <c r="G43" s="6" t="str">
        <f>CONCATENATE('Funkcje danych ILF EIF '!B99," , ",'Funkcje danych ILF EIF '!B100)</f>
        <v>WSTAT - Weryfikacja posiadacza pojazdu mechanicznego - Liczba zapytań , WSTAT - Weryfikacja posiadacza pojazdu mechanicznego - Pobieranie plików</v>
      </c>
    </row>
    <row r="44" spans="1:7" ht="30" x14ac:dyDescent="0.25">
      <c r="A44">
        <f t="shared" si="0"/>
        <v>38</v>
      </c>
      <c r="B44" s="35" t="s">
        <v>222</v>
      </c>
      <c r="C44" s="6" t="s">
        <v>32</v>
      </c>
      <c r="D44" s="6">
        <v>2</v>
      </c>
      <c r="E44" s="6">
        <v>18</v>
      </c>
      <c r="F44">
        <f>IF(OR(D44="",E44=""),"-",IF(C44=Config!$F$2,IF(D44&lt;2,IF(E44&lt;=5,Config!$G$3,IF(E44&lt;=19,Config!$H$3,IF(E44&gt;19,Config!$I$3,""))),IF(AND(D44=2,D44&lt;=5),IF(E44&lt;=5,Config!$G$4,IF(E44&lt;=19,Config!$H$4,IF(E44&gt;19,Config!$I$4,""))),IF(D44&gt;2,IF(E44&lt;=5,Config!$G$5,IF(E44&lt;=19,Config!$H$5,IF(E44&gt;19,Config!$I$5,"")))))),IF(C44=Config!$F$6,IF(D44&lt;2,IF(E44&lt;=5,Config!$G$7,IF(E44&lt;=19,Config!$H$7,IF(E44&gt;19,Config!$I$7,""))),IF(AND(D44&gt;=2,D44&lt;=3),IF(E44&lt;=5,Config!$G$8,IF(E44&lt;=19,Config!$H$8,IF(E44&gt;19,Config!$I$8,""))),IF(D44&gt;3,IF(E44&lt;=5,Config!$G$9,IF(E44&lt;=19,Config!$H$9,IF(E44&gt;19,Config!$I$9,"")))))),IF(C44=Config!$F$10,IF(D44&lt;2,IF(CE116&lt;=4,Config!$G$11,IF(E44&lt;=15,Config!$H$11,IF(E44&gt;15,Config!$I$11,""))),IF(D44=2,IF(E44&lt;=4,Config!$G$12,IF(E44&lt;=15,Config!$H$12,IF(E44&gt;15,Config!$I$12,""))),IF(D44&gt;2,IF(E44&lt;=4,Config!$G$13,IF(E44&lt;=15,Config!$H$13,IF(E44&gt;15,Config!$I$13,"")))))),"ERROR"))))</f>
        <v>5</v>
      </c>
      <c r="G44" s="6" t="str">
        <f>CONCATENATE('Funkcje danych ILF EIF '!B99," , ",'Funkcje danych ILF EIF '!B100)</f>
        <v>WSTAT - Weryfikacja posiadacza pojazdu mechanicznego - Liczba zapytań , WSTAT - Weryfikacja posiadacza pojazdu mechanicznego - Pobieranie plików</v>
      </c>
    </row>
    <row r="45" spans="1:7" ht="30" x14ac:dyDescent="0.25">
      <c r="A45">
        <f t="shared" si="0"/>
        <v>39</v>
      </c>
      <c r="B45" t="s">
        <v>225</v>
      </c>
      <c r="C45" s="6" t="s">
        <v>32</v>
      </c>
      <c r="D45" s="6">
        <v>2</v>
      </c>
      <c r="E45" s="6">
        <v>28</v>
      </c>
      <c r="F45">
        <f>IF(OR(D45="",E45=""),"-",IF(C45=Config!$F$2,IF(D45&lt;2,IF(E45&lt;=5,Config!$G$3,IF(E45&lt;=19,Config!$H$3,IF(E45&gt;19,Config!$I$3,""))),IF(AND(D45=2,D45&lt;=5),IF(E45&lt;=5,Config!$G$4,IF(E45&lt;=19,Config!$H$4,IF(E45&gt;19,Config!$I$4,""))),IF(D45&gt;2,IF(E45&lt;=5,Config!$G$5,IF(E45&lt;=19,Config!$H$5,IF(E45&gt;19,Config!$I$5,"")))))),IF(C45=Config!$F$6,IF(D45&lt;2,IF(E45&lt;=5,Config!$G$7,IF(E45&lt;=19,Config!$H$7,IF(E45&gt;19,Config!$I$7,""))),IF(AND(D45&gt;=2,D45&lt;=3),IF(E45&lt;=5,Config!$G$8,IF(E45&lt;=19,Config!$H$8,IF(E45&gt;19,Config!$I$8,""))),IF(D45&gt;3,IF(E45&lt;=5,Config!$G$9,IF(E45&lt;=19,Config!$H$9,IF(E45&gt;19,Config!$I$9,"")))))),IF(C45=Config!$F$10,IF(D45&lt;2,IF(CE117&lt;=4,Config!$G$11,IF(E45&lt;=15,Config!$H$11,IF(E45&gt;15,Config!$I$11,""))),IF(D45=2,IF(E45&lt;=4,Config!$G$12,IF(E45&lt;=15,Config!$H$12,IF(E45&gt;15,Config!$I$12,""))),IF(D45&gt;2,IF(E45&lt;=4,Config!$G$13,IF(E45&lt;=15,Config!$H$13,IF(E45&gt;15,Config!$I$13,"")))))),"ERROR"))))</f>
        <v>7</v>
      </c>
      <c r="G45" s="6" t="str">
        <f>CONCATENATE('Funkcje danych ILF EIF '!B101," , ",'Funkcje danych ILF EIF '!B102)</f>
        <v>WSTAT - Moduł delta - Liczba zapytań o deltę standardową , WSTAT - Moduł delta - Liczba zapytań o deltę niestandardową</v>
      </c>
    </row>
    <row r="46" spans="1:7" ht="30" x14ac:dyDescent="0.25">
      <c r="A46">
        <f t="shared" si="0"/>
        <v>40</v>
      </c>
      <c r="B46" t="s">
        <v>226</v>
      </c>
      <c r="C46" s="6" t="s">
        <v>32</v>
      </c>
      <c r="D46" s="6">
        <v>2</v>
      </c>
      <c r="E46" s="6">
        <v>17</v>
      </c>
      <c r="F46">
        <f>IF(OR(D46="",E46=""),"-",IF(C46=Config!$F$2,IF(D46&lt;2,IF(E46&lt;=5,Config!$G$3,IF(E46&lt;=19,Config!$H$3,IF(E46&gt;19,Config!$I$3,""))),IF(AND(D46=2,D46&lt;=5),IF(E46&lt;=5,Config!$G$4,IF(E46&lt;=19,Config!$H$4,IF(E46&gt;19,Config!$I$4,""))),IF(D46&gt;2,IF(E46&lt;=5,Config!$G$5,IF(E46&lt;=19,Config!$H$5,IF(E46&gt;19,Config!$I$5,"")))))),IF(C46=Config!$F$6,IF(D46&lt;2,IF(E46&lt;=5,Config!$G$7,IF(E46&lt;=19,Config!$H$7,IF(E46&gt;19,Config!$I$7,""))),IF(AND(D46&gt;=2,D46&lt;=3),IF(E46&lt;=5,Config!$G$8,IF(E46&lt;=19,Config!$H$8,IF(E46&gt;19,Config!$I$8,""))),IF(D46&gt;3,IF(E46&lt;=5,Config!$G$9,IF(E46&lt;=19,Config!$H$9,IF(E46&gt;19,Config!$I$9,"")))))),IF(C46=Config!$F$10,IF(D46&lt;2,IF(CE118&lt;=4,Config!$G$11,IF(E46&lt;=15,Config!$H$11,IF(E46&gt;15,Config!$I$11,""))),IF(D46=2,IF(E46&lt;=4,Config!$G$12,IF(E46&lt;=15,Config!$H$12,IF(E46&gt;15,Config!$I$12,""))),IF(D46&gt;2,IF(E46&lt;=4,Config!$G$13,IF(E46&lt;=15,Config!$H$13,IF(E46&gt;15,Config!$I$13,"")))))),"ERROR"))))</f>
        <v>5</v>
      </c>
      <c r="G46" s="6" t="str">
        <f>CONCATENATE('Funkcje danych ILF EIF '!B101," , ",'Funkcje danych ILF EIF '!B102)</f>
        <v>WSTAT - Moduł delta - Liczba zapytań o deltę standardową , WSTAT - Moduł delta - Liczba zapytań o deltę niestandardową</v>
      </c>
    </row>
    <row r="47" spans="1:7" x14ac:dyDescent="0.25">
      <c r="A47">
        <f t="shared" si="0"/>
        <v>41</v>
      </c>
      <c r="B47" t="s">
        <v>229</v>
      </c>
      <c r="C47" s="6" t="s">
        <v>32</v>
      </c>
      <c r="D47" s="6">
        <v>2</v>
      </c>
      <c r="E47" s="6">
        <v>24</v>
      </c>
      <c r="F47">
        <f>IF(OR(D47="",E47=""),"-",IF(C47=Config!$F$2,IF(D47&lt;2,IF(E47&lt;=5,Config!$G$3,IF(E47&lt;=19,Config!$H$3,IF(E47&gt;19,Config!$I$3,""))),IF(AND(D47=2,D47&lt;=5),IF(E47&lt;=5,Config!$G$4,IF(E47&lt;=19,Config!$H$4,IF(E47&gt;19,Config!$I$4,""))),IF(D47&gt;2,IF(E47&lt;=5,Config!$G$5,IF(E47&lt;=19,Config!$H$5,IF(E47&gt;19,Config!$I$5,"")))))),IF(C47=Config!$F$6,IF(D47&lt;2,IF(E47&lt;=5,Config!$G$7,IF(E47&lt;=19,Config!$H$7,IF(E47&gt;19,Config!$I$7,""))),IF(AND(D47&gt;=2,D47&lt;=3),IF(E47&lt;=5,Config!$G$8,IF(E47&lt;=19,Config!$H$8,IF(E47&gt;19,Config!$I$8,""))),IF(D47&gt;3,IF(E47&lt;=5,Config!$G$9,IF(E47&lt;=19,Config!$H$9,IF(E47&gt;19,Config!$I$9,"")))))),IF(C47=Config!$F$10,IF(D47&lt;2,IF(CE119&lt;=4,Config!$G$11,IF(E47&lt;=15,Config!$H$11,IF(E47&gt;15,Config!$I$11,""))),IF(D47=2,IF(E47&lt;=4,Config!$G$12,IF(E47&lt;=15,Config!$H$12,IF(E47&gt;15,Config!$I$12,""))),IF(D47&gt;2,IF(E47&lt;=4,Config!$G$13,IF(E47&lt;=15,Config!$H$13,IF(E47&gt;15,Config!$I$13,"")))))),"ERROR"))))</f>
        <v>7</v>
      </c>
      <c r="G47" s="6" t="str">
        <f>CONCATENATE('Funkcje danych ILF EIF '!B103," , ",'Funkcje danych ILF EIF '!B104)</f>
        <v>WSTAT - Moduł obsługi kont firm - Wnioski , WSTAT - Moduł obsługi kont firm - Konta</v>
      </c>
    </row>
    <row r="48" spans="1:7" x14ac:dyDescent="0.25">
      <c r="A48">
        <f t="shared" si="0"/>
        <v>42</v>
      </c>
      <c r="B48" t="s">
        <v>230</v>
      </c>
      <c r="C48" s="6" t="s">
        <v>32</v>
      </c>
      <c r="D48" s="6">
        <v>2</v>
      </c>
      <c r="E48" s="6">
        <v>10</v>
      </c>
      <c r="F48">
        <f>IF(OR(D48="",E48=""),"-",IF(C48=Config!$F$2,IF(D48&lt;2,IF(E48&lt;=5,Config!$G$3,IF(E48&lt;=19,Config!$H$3,IF(E48&gt;19,Config!$I$3,""))),IF(AND(D48=2,D48&lt;=5),IF(E48&lt;=5,Config!$G$4,IF(E48&lt;=19,Config!$H$4,IF(E48&gt;19,Config!$I$4,""))),IF(D48&gt;2,IF(E48&lt;=5,Config!$G$5,IF(E48&lt;=19,Config!$H$5,IF(E48&gt;19,Config!$I$5,"")))))),IF(C48=Config!$F$6,IF(D48&lt;2,IF(E48&lt;=5,Config!$G$7,IF(E48&lt;=19,Config!$H$7,IF(E48&gt;19,Config!$I$7,""))),IF(AND(D48&gt;=2,D48&lt;=3),IF(E48&lt;=5,Config!$G$8,IF(E48&lt;=19,Config!$H$8,IF(E48&gt;19,Config!$I$8,""))),IF(D48&gt;3,IF(E48&lt;=5,Config!$G$9,IF(E48&lt;=19,Config!$H$9,IF(E48&gt;19,Config!$I$9,"")))))),IF(C48=Config!$F$10,IF(D48&lt;2,IF(CE120&lt;=4,Config!$G$11,IF(E48&lt;=15,Config!$H$11,IF(E48&gt;15,Config!$I$11,""))),IF(D48=2,IF(E48&lt;=4,Config!$G$12,IF(E48&lt;=15,Config!$H$12,IF(E48&gt;15,Config!$I$12,""))),IF(D48&gt;2,IF(E48&lt;=4,Config!$G$13,IF(E48&lt;=15,Config!$H$13,IF(E48&gt;15,Config!$I$13,"")))))),"ERROR"))))</f>
        <v>5</v>
      </c>
      <c r="G48" s="6" t="str">
        <f>CONCATENATE('Funkcje danych ILF EIF '!B103," , ",'Funkcje danych ILF EIF '!B104)</f>
        <v>WSTAT - Moduł obsługi kont firm - Wnioski , WSTAT - Moduł obsługi kont firm - Konta</v>
      </c>
    </row>
    <row r="49" spans="1:7" x14ac:dyDescent="0.25">
      <c r="A49">
        <f t="shared" si="0"/>
        <v>43</v>
      </c>
      <c r="B49" t="s">
        <v>232</v>
      </c>
      <c r="C49" s="6" t="s">
        <v>32</v>
      </c>
      <c r="D49" s="6">
        <v>1</v>
      </c>
      <c r="E49" s="6">
        <v>8</v>
      </c>
      <c r="F49">
        <f>IF(OR(D49="",E49=""),"-",IF(C49=Config!$F$2,IF(D49&lt;2,IF(E49&lt;=5,Config!$G$3,IF(E49&lt;=19,Config!$H$3,IF(E49&gt;19,Config!$I$3,""))),IF(AND(D49=2,D49&lt;=5),IF(E49&lt;=5,Config!$G$4,IF(E49&lt;=19,Config!$H$4,IF(E49&gt;19,Config!$I$4,""))),IF(D49&gt;2,IF(E49&lt;=5,Config!$G$5,IF(E49&lt;=19,Config!$H$5,IF(E49&gt;19,Config!$I$5,"")))))),IF(C49=Config!$F$6,IF(D49&lt;2,IF(E49&lt;=5,Config!$G$7,IF(E49&lt;=19,Config!$H$7,IF(E49&gt;19,Config!$I$7,""))),IF(AND(D49&gt;=2,D49&lt;=3),IF(E49&lt;=5,Config!$G$8,IF(E49&lt;=19,Config!$H$8,IF(E49&gt;19,Config!$I$8,""))),IF(D49&gt;3,IF(E49&lt;=5,Config!$G$9,IF(E49&lt;=19,Config!$H$9,IF(E49&gt;19,Config!$I$9,"")))))),IF(C49=Config!$F$10,IF(D49&lt;2,IF(CE121&lt;=4,Config!$G$11,IF(E49&lt;=15,Config!$H$11,IF(E49&gt;15,Config!$I$11,""))),IF(D49=2,IF(E49&lt;=4,Config!$G$12,IF(E49&lt;=15,Config!$H$12,IF(E49&gt;15,Config!$I$12,""))),IF(D49&gt;2,IF(E49&lt;=4,Config!$G$13,IF(E49&lt;=15,Config!$H$13,IF(E49&gt;15,Config!$I$13,"")))))),"ERROR"))))</f>
        <v>4</v>
      </c>
      <c r="G49" s="6" t="str">
        <f>'Funkcje danych ILF EIF '!B105</f>
        <v>WSTAT - Moduł lista zadań - Ocena przydatności</v>
      </c>
    </row>
    <row r="50" spans="1:7" x14ac:dyDescent="0.25">
      <c r="A50">
        <f t="shared" si="0"/>
        <v>44</v>
      </c>
      <c r="B50" t="s">
        <v>233</v>
      </c>
      <c r="C50" s="6" t="s">
        <v>32</v>
      </c>
      <c r="D50" s="6">
        <v>1</v>
      </c>
      <c r="E50" s="6">
        <v>3</v>
      </c>
      <c r="F50">
        <f>IF(OR(D50="",E50=""),"-",IF(C50=Config!$F$2,IF(D50&lt;2,IF(E50&lt;=5,Config!$G$3,IF(E50&lt;=19,Config!$H$3,IF(E50&gt;19,Config!$I$3,""))),IF(AND(D50=2,D50&lt;=5),IF(E50&lt;=5,Config!$G$4,IF(E50&lt;=19,Config!$H$4,IF(E50&gt;19,Config!$I$4,""))),IF(D50&gt;2,IF(E50&lt;=5,Config!$G$5,IF(E50&lt;=19,Config!$H$5,IF(E50&gt;19,Config!$I$5,"")))))),IF(C50=Config!$F$6,IF(D50&lt;2,IF(E50&lt;=5,Config!$G$7,IF(E50&lt;=19,Config!$H$7,IF(E50&gt;19,Config!$I$7,""))),IF(AND(D50&gt;=2,D50&lt;=3),IF(E50&lt;=5,Config!$G$8,IF(E50&lt;=19,Config!$H$8,IF(E50&gt;19,Config!$I$8,""))),IF(D50&gt;3,IF(E50&lt;=5,Config!$G$9,IF(E50&lt;=19,Config!$H$9,IF(E50&gt;19,Config!$I$9,"")))))),IF(C50=Config!$F$10,IF(D50&lt;2,IF(CE122&lt;=4,Config!$G$11,IF(E50&lt;=15,Config!$H$11,IF(E50&gt;15,Config!$I$11,""))),IF(D50=2,IF(E50&lt;=4,Config!$G$12,IF(E50&lt;=15,Config!$H$12,IF(E50&gt;15,Config!$I$12,""))),IF(D50&gt;2,IF(E50&lt;=4,Config!$G$13,IF(E50&lt;=15,Config!$H$13,IF(E50&gt;15,Config!$I$13,"")))))),"ERROR"))))</f>
        <v>4</v>
      </c>
      <c r="G50" s="6" t="str">
        <f>'Funkcje danych ILF EIF '!B105</f>
        <v>WSTAT - Moduł lista zadań - Ocena przydatności</v>
      </c>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A6CAF0B-AD91-4DD4-90D7-9D555687E416}">
          <x14:formula1>
            <xm:f>Config!$V$3:$V$6</xm:f>
          </x14:formula1>
          <xm:sqref>C7:C50</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2ECFE-C18A-4577-B468-E95A6F2F1B90}">
  <dimension ref="A1:G34"/>
  <sheetViews>
    <sheetView workbookViewId="0">
      <selection activeCell="F7" sqref="F7:F16"/>
    </sheetView>
  </sheetViews>
  <sheetFormatPr defaultRowHeight="15" x14ac:dyDescent="0.25"/>
  <cols>
    <col min="1" max="1" width="3.28515625" bestFit="1" customWidth="1"/>
    <col min="2" max="2" width="76.28515625" customWidth="1"/>
    <col min="3" max="3" width="12.7109375" customWidth="1"/>
    <col min="4" max="4" width="11.5703125" customWidth="1"/>
    <col min="5" max="5" width="11.140625" customWidth="1"/>
    <col min="6" max="6" width="13.28515625" customWidth="1"/>
    <col min="7" max="7" width="39.7109375" customWidth="1"/>
    <col min="8" max="8" width="13.85546875" customWidth="1"/>
  </cols>
  <sheetData>
    <row r="1" spans="1:7" x14ac:dyDescent="0.25">
      <c r="A1" s="58" t="s">
        <v>43</v>
      </c>
      <c r="B1" s="59"/>
      <c r="C1" s="6">
        <f>COUNTIFS(B7:B1048576, "&lt;&gt;", C7:C1048576, "&lt;&gt;", D7:D1048576, "&lt;&gt;", E7:E1048576, "&lt;&gt;", F7:F1048576, "&lt;&gt;")</f>
        <v>10</v>
      </c>
      <c r="D1" s="6"/>
      <c r="E1" s="6"/>
      <c r="F1" s="6"/>
    </row>
    <row r="2" spans="1:7" x14ac:dyDescent="0.25">
      <c r="A2" s="58" t="s">
        <v>46</v>
      </c>
      <c r="B2" s="59"/>
      <c r="C2" s="6">
        <f>COUNTIFS(C7:C1048576, "EI", B7:B1048576, "&lt;&gt;", D7:D1048576, "&lt;&gt;", E7:E1048576, "&lt;&gt;", F7:F1048576, "&lt;&gt;")</f>
        <v>7</v>
      </c>
      <c r="D2" s="6"/>
      <c r="E2" s="6"/>
      <c r="F2" s="6"/>
    </row>
    <row r="3" spans="1:7" x14ac:dyDescent="0.25">
      <c r="A3" s="58" t="s">
        <v>47</v>
      </c>
      <c r="B3" s="59"/>
      <c r="C3" s="6">
        <f>COUNTIFS(C7:C1048576, "EO", B7:B1048576, "&lt;&gt;", D7:D1048576, "&lt;&gt;", E7:E1048576, "&lt;&gt;", F7:F1048576, "&lt;&gt;")</f>
        <v>3</v>
      </c>
      <c r="D3" s="6"/>
      <c r="E3" s="6"/>
      <c r="F3" s="6"/>
    </row>
    <row r="4" spans="1:7" x14ac:dyDescent="0.25">
      <c r="A4" s="58" t="s">
        <v>48</v>
      </c>
      <c r="B4" s="59"/>
      <c r="C4" s="6">
        <f>COUNTIFS(C7:C1048576, "EQ", B7:B1048576, "&lt;&gt;", D7:D1048576, "&lt;&gt;", E7:E1048576, "&lt;&gt;", F7:F1048576, "&lt;&gt;")</f>
        <v>0</v>
      </c>
      <c r="D4" s="6"/>
      <c r="E4" s="6"/>
      <c r="F4" s="6"/>
    </row>
    <row r="5" spans="1:7" ht="15.75" thickBot="1" x14ac:dyDescent="0.3">
      <c r="A5" s="16"/>
      <c r="B5" s="17" t="s">
        <v>52</v>
      </c>
      <c r="C5" s="6">
        <f>SUMIFS(F7:F1048576, B7:B1048576, "&lt;&gt;", D7:D1048576, "&lt;&gt;", E7:E1048576, "&lt;&gt;", F7:F1048576, "&lt;&gt;")</f>
        <v>37</v>
      </c>
      <c r="D5" s="6"/>
      <c r="E5" s="6"/>
      <c r="F5" s="6"/>
    </row>
    <row r="6" spans="1:7" ht="15.75" thickBot="1" x14ac:dyDescent="0.3">
      <c r="A6" s="18" t="s">
        <v>0</v>
      </c>
      <c r="B6" s="19" t="s">
        <v>1</v>
      </c>
      <c r="C6" s="20" t="s">
        <v>55</v>
      </c>
      <c r="D6" s="20" t="s">
        <v>121</v>
      </c>
      <c r="E6" s="20" t="s">
        <v>35</v>
      </c>
      <c r="F6" s="20" t="s">
        <v>6</v>
      </c>
      <c r="G6" s="18" t="s">
        <v>20</v>
      </c>
    </row>
    <row r="7" spans="1:7" x14ac:dyDescent="0.25">
      <c r="A7">
        <v>1</v>
      </c>
      <c r="B7" t="s">
        <v>1246</v>
      </c>
      <c r="C7" s="6" t="s">
        <v>19</v>
      </c>
      <c r="D7">
        <v>3</v>
      </c>
      <c r="E7">
        <f>5+3</f>
        <v>8</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6</v>
      </c>
      <c r="G7" t="str">
        <f>'Funkcje danych ILF EIF '!B36</f>
        <v>WWAS - BAZA_WIEDZY_WA (Baza Wektorowa LLM)</v>
      </c>
    </row>
    <row r="8" spans="1:7" x14ac:dyDescent="0.25">
      <c r="A8">
        <f t="shared" ref="A8:A16" si="0">A7+1</f>
        <v>2</v>
      </c>
      <c r="B8" t="s">
        <v>1247</v>
      </c>
      <c r="C8" s="6" t="s">
        <v>32</v>
      </c>
      <c r="D8">
        <v>1</v>
      </c>
      <c r="E8">
        <f>11+4</f>
        <v>15</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tr">
        <f>'Funkcje danych ILF EIF '!B36</f>
        <v>WWAS - BAZA_WIEDZY_WA (Baza Wektorowa LLM)</v>
      </c>
    </row>
    <row r="9" spans="1:7" x14ac:dyDescent="0.25">
      <c r="A9">
        <f t="shared" si="0"/>
        <v>3</v>
      </c>
      <c r="B9" t="s">
        <v>1248</v>
      </c>
      <c r="C9" s="6" t="s">
        <v>19</v>
      </c>
      <c r="D9">
        <v>1</v>
      </c>
      <c r="E9">
        <v>1</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3</v>
      </c>
      <c r="G9" t="str">
        <f>'Funkcje danych ILF EIF '!B36</f>
        <v>WWAS - BAZA_WIEDZY_WA (Baza Wektorowa LLM)</v>
      </c>
    </row>
    <row r="10" spans="1:7" x14ac:dyDescent="0.25">
      <c r="A10">
        <f t="shared" si="0"/>
        <v>4</v>
      </c>
      <c r="B10" t="s">
        <v>920</v>
      </c>
      <c r="C10" s="6" t="s">
        <v>19</v>
      </c>
      <c r="D10">
        <v>1</v>
      </c>
      <c r="E10">
        <v>1</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3</v>
      </c>
      <c r="G10" t="str">
        <f>'Funkcje danych ILF EIF '!B15</f>
        <v>EUFG - Usługa_LOGOWANIE</v>
      </c>
    </row>
    <row r="11" spans="1:7" x14ac:dyDescent="0.25">
      <c r="A11">
        <f t="shared" si="0"/>
        <v>5</v>
      </c>
      <c r="B11" t="s">
        <v>1249</v>
      </c>
      <c r="C11" s="6" t="s">
        <v>32</v>
      </c>
      <c r="D11">
        <v>2</v>
      </c>
      <c r="E11">
        <v>10</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5</v>
      </c>
      <c r="G11" t="str">
        <f>'Funkcje danych ILF EIF '!B38&amp;", "&amp;'Funkcje danych ILF EIF '!B39</f>
        <v>WWAS - Usługa API SOSIR, WWAS - Usługa API SMUBOB</v>
      </c>
    </row>
    <row r="12" spans="1:7" x14ac:dyDescent="0.25">
      <c r="A12">
        <f t="shared" si="0"/>
        <v>6</v>
      </c>
      <c r="B12" t="s">
        <v>1250</v>
      </c>
      <c r="C12" s="6" t="s">
        <v>19</v>
      </c>
      <c r="D12">
        <v>1</v>
      </c>
      <c r="E12">
        <v>1</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3</v>
      </c>
      <c r="G12" t="str">
        <f>'Funkcje danych ILF EIF '!B36</f>
        <v>WWAS - BAZA_WIEDZY_WA (Baza Wektorowa LLM)</v>
      </c>
    </row>
    <row r="13" spans="1:7" x14ac:dyDescent="0.25">
      <c r="A13">
        <f t="shared" si="0"/>
        <v>7</v>
      </c>
      <c r="B13" t="s">
        <v>1251</v>
      </c>
      <c r="C13" s="6" t="s">
        <v>32</v>
      </c>
      <c r="D13">
        <v>1</v>
      </c>
      <c r="E13">
        <v>1</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4</v>
      </c>
      <c r="G13" t="str">
        <f>'Funkcje danych ILF EIF '!B36</f>
        <v>WWAS - BAZA_WIEDZY_WA (Baza Wektorowa LLM)</v>
      </c>
    </row>
    <row r="14" spans="1:7" x14ac:dyDescent="0.25">
      <c r="A14">
        <f t="shared" si="0"/>
        <v>8</v>
      </c>
      <c r="B14" t="s">
        <v>1252</v>
      </c>
      <c r="C14" s="6" t="s">
        <v>19</v>
      </c>
      <c r="D14">
        <v>1</v>
      </c>
      <c r="E14">
        <v>1</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3</v>
      </c>
      <c r="G14" t="str">
        <f>'Funkcje danych ILF EIF '!B36</f>
        <v>WWAS - BAZA_WIEDZY_WA (Baza Wektorowa LLM)</v>
      </c>
    </row>
    <row r="15" spans="1:7" x14ac:dyDescent="0.25">
      <c r="A15">
        <f t="shared" si="0"/>
        <v>9</v>
      </c>
      <c r="B15" t="s">
        <v>1253</v>
      </c>
      <c r="C15" s="6" t="s">
        <v>19</v>
      </c>
      <c r="D15">
        <v>1</v>
      </c>
      <c r="E15">
        <v>5</v>
      </c>
      <c r="F15" s="6">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3</v>
      </c>
      <c r="G15" t="str">
        <f>'Funkcje danych ILF EIF '!B37</f>
        <v>WWAS - HISTORIA_WA</v>
      </c>
    </row>
    <row r="16" spans="1:7" x14ac:dyDescent="0.25">
      <c r="A16">
        <f t="shared" si="0"/>
        <v>10</v>
      </c>
      <c r="B16" t="s">
        <v>1245</v>
      </c>
      <c r="C16" s="6" t="s">
        <v>19</v>
      </c>
      <c r="D16">
        <v>1</v>
      </c>
      <c r="E16">
        <v>1</v>
      </c>
      <c r="F16" s="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3</v>
      </c>
      <c r="G16" t="str">
        <f>'Funkcje danych ILF EIF '!B34</f>
        <v>EUFG - Usługa LOGOWANIE_INTERAKCJI</v>
      </c>
    </row>
    <row r="17" spans="2:7" x14ac:dyDescent="0.25">
      <c r="C17" s="6"/>
      <c r="F17" s="6" t="str">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v>
      </c>
    </row>
    <row r="18" spans="2:7" x14ac:dyDescent="0.25">
      <c r="C18" s="6"/>
      <c r="F18" s="6" t="str">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v>
      </c>
    </row>
    <row r="19" spans="2:7" x14ac:dyDescent="0.25">
      <c r="C19" s="6"/>
      <c r="F19" s="6" t="str">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v>
      </c>
    </row>
    <row r="20" spans="2:7" s="21" customFormat="1" x14ac:dyDescent="0.25">
      <c r="B20"/>
      <c r="C20" s="6"/>
      <c r="F20" s="6" t="str">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v>
      </c>
      <c r="G20" s="22"/>
    </row>
    <row r="21" spans="2:7" x14ac:dyDescent="0.25">
      <c r="C21" s="6"/>
      <c r="F21" s="6" t="str">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v>
      </c>
    </row>
    <row r="22" spans="2:7" x14ac:dyDescent="0.25">
      <c r="C22" s="6"/>
      <c r="F22" s="6" t="str">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v>
      </c>
    </row>
    <row r="23" spans="2:7" x14ac:dyDescent="0.25">
      <c r="C23" s="6"/>
      <c r="F23" s="6" t="str">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v>
      </c>
    </row>
    <row r="24" spans="2:7" x14ac:dyDescent="0.25">
      <c r="C24" s="6"/>
      <c r="F24" s="6" t="str">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v>
      </c>
    </row>
    <row r="25" spans="2:7" x14ac:dyDescent="0.25">
      <c r="C25" s="6"/>
      <c r="F25" s="6" t="str">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v>
      </c>
    </row>
    <row r="26" spans="2:7" x14ac:dyDescent="0.25">
      <c r="C26" s="6"/>
      <c r="F26" s="6" t="str">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v>
      </c>
    </row>
    <row r="27" spans="2:7" x14ac:dyDescent="0.25">
      <c r="C27" s="6"/>
      <c r="F27" s="6" t="str">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v>
      </c>
    </row>
    <row r="28" spans="2:7" x14ac:dyDescent="0.25">
      <c r="B28" s="7"/>
      <c r="C28" s="6"/>
      <c r="F28" s="6" t="str">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v>
      </c>
    </row>
    <row r="29" spans="2:7" x14ac:dyDescent="0.25">
      <c r="B29" s="7"/>
      <c r="C29" s="6"/>
      <c r="F29" s="6" t="str">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v>
      </c>
    </row>
    <row r="30" spans="2:7" x14ac:dyDescent="0.25">
      <c r="C30" s="6"/>
      <c r="F30" s="6" t="str">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v>
      </c>
    </row>
    <row r="31" spans="2:7" x14ac:dyDescent="0.25">
      <c r="C31" s="6"/>
      <c r="F31" s="6" t="str">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v>
      </c>
    </row>
    <row r="32" spans="2:7" x14ac:dyDescent="0.25">
      <c r="C32" s="6"/>
      <c r="F32" s="6" t="str">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v>
      </c>
    </row>
    <row r="33" spans="3:3" x14ac:dyDescent="0.25">
      <c r="C33" s="6"/>
    </row>
    <row r="34" spans="3:3" x14ac:dyDescent="0.25">
      <c r="C34" s="6"/>
    </row>
  </sheetData>
  <mergeCells count="4">
    <mergeCell ref="A1:B1"/>
    <mergeCell ref="A2:B2"/>
    <mergeCell ref="A3:B3"/>
    <mergeCell ref="A4:B4"/>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6D271F7C-AF28-4606-98F6-1CBA9758DD9B}">
          <x14:formula1>
            <xm:f>Config!$V$3:$V$6</xm:f>
          </x14:formula1>
          <xm:sqref>C7:C34</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B7BA2-35D9-4C0D-BA5F-EBAEB5A4FEC3}">
  <dimension ref="A1:H12"/>
  <sheetViews>
    <sheetView workbookViewId="0">
      <selection activeCell="F7" sqref="F7:F10"/>
    </sheetView>
  </sheetViews>
  <sheetFormatPr defaultRowHeight="15" x14ac:dyDescent="0.25"/>
  <cols>
    <col min="1" max="1" width="3.28515625" bestFit="1" customWidth="1"/>
    <col min="2" max="2" width="51" customWidth="1"/>
    <col min="3" max="6" width="10.28515625" style="6" customWidth="1"/>
    <col min="7" max="7" width="36.5703125" bestFit="1" customWidth="1"/>
  </cols>
  <sheetData>
    <row r="1" spans="1:8" x14ac:dyDescent="0.25">
      <c r="A1" s="58" t="s">
        <v>43</v>
      </c>
      <c r="B1" s="59"/>
      <c r="C1" s="6">
        <f>COUNTIFS(B7:B1048576, "&lt;&gt;", C7:C1048576, "&lt;&gt;", D7:D1048576, "&lt;&gt;", E7:E1048576, "&lt;&gt;", F7:F1048576, "&lt;&gt;")</f>
        <v>4</v>
      </c>
    </row>
    <row r="2" spans="1:8" x14ac:dyDescent="0.25">
      <c r="A2" s="58" t="s">
        <v>46</v>
      </c>
      <c r="B2" s="59"/>
      <c r="C2" s="6">
        <f>COUNTIFS(C7:C1048576, "EI", B7:B1048576, "&lt;&gt;", D7:D1048576, "&lt;&gt;", E7:E1048576, "&lt;&gt;", F7:F1048576, "&lt;&gt;")</f>
        <v>1</v>
      </c>
    </row>
    <row r="3" spans="1:8" x14ac:dyDescent="0.25">
      <c r="A3" s="58" t="s">
        <v>47</v>
      </c>
      <c r="B3" s="59"/>
      <c r="C3" s="6">
        <f>COUNTIFS(C7:C1048576, "EO", B7:B1048576, "&lt;&gt;", D7:D1048576, "&lt;&gt;", E7:E1048576, "&lt;&gt;", F7:F1048576, "&lt;&gt;")</f>
        <v>1</v>
      </c>
    </row>
    <row r="4" spans="1:8" x14ac:dyDescent="0.25">
      <c r="A4" s="58" t="s">
        <v>48</v>
      </c>
      <c r="B4" s="59"/>
      <c r="C4" s="6">
        <f>COUNTIFS(C7:C1048576, "EQ", B7:B1048576, "&lt;&gt;", D7:D1048576, "&lt;&gt;", E7:E1048576, "&lt;&gt;", F7:F1048576, "&lt;&gt;")</f>
        <v>2</v>
      </c>
    </row>
    <row r="5" spans="1:8" ht="15.75" thickBot="1" x14ac:dyDescent="0.3">
      <c r="A5" s="16"/>
      <c r="B5" s="17" t="s">
        <v>52</v>
      </c>
      <c r="C5" s="6">
        <f>SUMIFS(F7:F1048576, B7:B1048576, "&lt;&gt;", D7:D1048576, "&lt;&gt;", E7:E1048576, "&lt;&gt;", F7:F1048576, "&lt;&gt;")</f>
        <v>16</v>
      </c>
    </row>
    <row r="6" spans="1:8" ht="37.9" customHeight="1" thickBot="1" x14ac:dyDescent="0.3">
      <c r="A6" s="18" t="s">
        <v>0</v>
      </c>
      <c r="B6" s="19" t="s">
        <v>1</v>
      </c>
      <c r="C6" s="20" t="s">
        <v>55</v>
      </c>
      <c r="D6" s="20" t="s">
        <v>121</v>
      </c>
      <c r="E6" s="20" t="s">
        <v>35</v>
      </c>
      <c r="F6" s="20" t="s">
        <v>6</v>
      </c>
      <c r="G6" s="18" t="s">
        <v>20</v>
      </c>
      <c r="H6" s="1"/>
    </row>
    <row r="7" spans="1:8" ht="105" x14ac:dyDescent="0.25">
      <c r="A7">
        <v>1</v>
      </c>
      <c r="B7" t="s">
        <v>1216</v>
      </c>
      <c r="C7" s="6" t="s">
        <v>32</v>
      </c>
      <c r="D7" s="6">
        <v>7</v>
      </c>
      <c r="E7" s="6">
        <v>35</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7</v>
      </c>
      <c r="G7" s="6" t="str">
        <f>CONCATENATE('Funkcje danych ILF EIF '!B138, " , ",'Funkcje danych ILF EIF '!B139, " , ",'Funkcje danych ILF EIF '!B140, " , ",'Funkcje danych ILF EIF '!B141, " , ",'Funkcje danych ILF EIF '!B142, " , ",'Funkcje danych ILF EIF '!B143, " , ",'Funkcje danych ILF EIF '!B144)</f>
        <v>WMZL - Usługa lista zadań z aplikacji UFG , WMZL - Usługa lista zadań wewnętrznych (WMOK, WDEL, WMKF) , WMZL - SMUbOB , WMZL - SOSiR , WMZL - zadania z WMOK - WĄTKI , WMZL - zadania z WDEL - ZAMÓWIENIA , WMZL - zadania z WMKF - WNIOSKI</v>
      </c>
    </row>
    <row r="8" spans="1:8" x14ac:dyDescent="0.25">
      <c r="A8">
        <f>A7+1</f>
        <v>2</v>
      </c>
      <c r="B8" t="s">
        <v>1364</v>
      </c>
      <c r="C8" s="6" t="s">
        <v>28</v>
      </c>
      <c r="D8" s="6">
        <v>1</v>
      </c>
      <c r="E8" s="6">
        <v>1</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3</v>
      </c>
      <c r="G8" t="str">
        <f>'Funkcje danych ILF EIF '!B138</f>
        <v>WMZL - Usługa lista zadań z aplikacji UFG</v>
      </c>
    </row>
    <row r="9" spans="1:8" x14ac:dyDescent="0.25">
      <c r="A9">
        <f>A8+1</f>
        <v>3</v>
      </c>
      <c r="B9" t="s">
        <v>1366</v>
      </c>
      <c r="C9" s="6" t="s">
        <v>28</v>
      </c>
      <c r="D9" s="6">
        <v>1</v>
      </c>
      <c r="E9" s="6">
        <v>1</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3</v>
      </c>
      <c r="G9" t="str">
        <f>'Funkcje danych ILF EIF '!B139</f>
        <v>WMZL - Usługa lista zadań wewnętrznych (WMOK, WDEL, WMKF)</v>
      </c>
    </row>
    <row r="10" spans="1:8" x14ac:dyDescent="0.25">
      <c r="A10">
        <f>A9+1</f>
        <v>4</v>
      </c>
      <c r="B10" t="s">
        <v>1245</v>
      </c>
      <c r="C10" s="6" t="s">
        <v>19</v>
      </c>
      <c r="D10">
        <v>1</v>
      </c>
      <c r="E10">
        <v>1</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3</v>
      </c>
      <c r="G10" t="str">
        <f>'Funkcje danych ILF EIF '!B35</f>
        <v>EUFG - INTERAKCJE</v>
      </c>
    </row>
    <row r="11" spans="1:8" x14ac:dyDescent="0.25">
      <c r="C11" s="6" t="s">
        <v>38</v>
      </c>
      <c r="F11" s="6" t="str">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v>
      </c>
    </row>
    <row r="12" spans="1:8" x14ac:dyDescent="0.25">
      <c r="C12" s="6" t="s">
        <v>38</v>
      </c>
      <c r="F12" s="6" t="str">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v>
      </c>
    </row>
  </sheetData>
  <mergeCells count="4">
    <mergeCell ref="A1:B1"/>
    <mergeCell ref="A2:B2"/>
    <mergeCell ref="A3:B3"/>
    <mergeCell ref="A4:B4"/>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7AA919D-0C1E-4EB3-9926-CCC9E37C5008}">
          <x14:formula1>
            <xm:f>Config!$V$3:$V$6</xm:f>
          </x14:formula1>
          <xm:sqref>C7:C12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00122-CE1E-40EA-B923-05B36FFD9690}">
  <dimension ref="A1:G10"/>
  <sheetViews>
    <sheetView topLeftCell="A3" workbookViewId="0">
      <selection activeCell="I26" sqref="I26"/>
    </sheetView>
  </sheetViews>
  <sheetFormatPr defaultRowHeight="15" x14ac:dyDescent="0.25"/>
  <cols>
    <col min="1" max="1" width="3.28515625" bestFit="1" customWidth="1"/>
    <col min="2" max="2" width="67.28515625" customWidth="1"/>
    <col min="7" max="7" width="36.28515625" customWidth="1"/>
  </cols>
  <sheetData>
    <row r="1" spans="1:7" x14ac:dyDescent="0.25">
      <c r="A1" s="58" t="s">
        <v>43</v>
      </c>
      <c r="B1" s="59"/>
      <c r="C1" s="6">
        <f>COUNTIFS(B7:B1048576, "&lt;&gt;", C7:C1048576, "&lt;&gt;", D7:D1048576, "&lt;&gt;", E7:E1048576, "&lt;&gt;", F7:F1048576, "&lt;&gt;")</f>
        <v>4</v>
      </c>
      <c r="D1" s="6"/>
      <c r="E1" s="6"/>
      <c r="F1" s="6"/>
    </row>
    <row r="2" spans="1:7" x14ac:dyDescent="0.25">
      <c r="A2" s="58" t="s">
        <v>46</v>
      </c>
      <c r="B2" s="59"/>
      <c r="C2" s="6">
        <f>COUNTIFS(C7:C1048576, "EI", B7:B1048576, "&lt;&gt;", D7:D1048576, "&lt;&gt;", E7:E1048576, "&lt;&gt;", F7:F1048576, "&lt;&gt;")</f>
        <v>2</v>
      </c>
      <c r="D2" s="6"/>
      <c r="E2" s="6"/>
      <c r="F2" s="6"/>
    </row>
    <row r="3" spans="1:7" x14ac:dyDescent="0.25">
      <c r="A3" s="58" t="s">
        <v>47</v>
      </c>
      <c r="B3" s="59"/>
      <c r="C3" s="6">
        <f>COUNTIFS(C7:C1048576, "EO", B7:B1048576, "&lt;&gt;", D7:D1048576, "&lt;&gt;", E7:E1048576, "&lt;&gt;", F7:F1048576, "&lt;&gt;")</f>
        <v>1</v>
      </c>
      <c r="D3" s="6"/>
      <c r="E3" s="6"/>
      <c r="F3" s="6"/>
    </row>
    <row r="4" spans="1:7" x14ac:dyDescent="0.25">
      <c r="A4" s="58" t="s">
        <v>48</v>
      </c>
      <c r="B4" s="59"/>
      <c r="C4" s="6">
        <f>COUNTIFS(C7:C1048576, "EQ", B7:B1048576, "&lt;&gt;", D7:D1048576, "&lt;&gt;", E7:E1048576, "&lt;&gt;", F7:F1048576, "&lt;&gt;")</f>
        <v>1</v>
      </c>
      <c r="D4" s="6"/>
      <c r="E4" s="6"/>
      <c r="F4" s="6"/>
    </row>
    <row r="5" spans="1:7" ht="15.75" thickBot="1" x14ac:dyDescent="0.3">
      <c r="A5" s="16"/>
      <c r="B5" s="17" t="s">
        <v>52</v>
      </c>
      <c r="C5" s="6">
        <f>SUMIFS(F7:F1048576, B7:B1048576, "&lt;&gt;", D7:D1048576, "&lt;&gt;", E7:E1048576, "&lt;&gt;", F7:F1048576, "&lt;&gt;")</f>
        <v>14</v>
      </c>
      <c r="D5" s="6"/>
      <c r="E5" s="6"/>
      <c r="F5" s="6"/>
    </row>
    <row r="6" spans="1:7" ht="26.25" thickBot="1" x14ac:dyDescent="0.3">
      <c r="A6" s="18" t="s">
        <v>0</v>
      </c>
      <c r="B6" s="19" t="s">
        <v>1</v>
      </c>
      <c r="C6" s="20" t="s">
        <v>27</v>
      </c>
      <c r="D6" s="20" t="s">
        <v>121</v>
      </c>
      <c r="E6" s="20" t="s">
        <v>35</v>
      </c>
      <c r="F6" s="20" t="s">
        <v>6</v>
      </c>
      <c r="G6" s="18" t="s">
        <v>20</v>
      </c>
    </row>
    <row r="7" spans="1:7" x14ac:dyDescent="0.25">
      <c r="A7">
        <v>1</v>
      </c>
      <c r="B7" t="s">
        <v>235</v>
      </c>
      <c r="C7" s="6" t="s">
        <v>19</v>
      </c>
      <c r="D7" s="6">
        <v>1</v>
      </c>
      <c r="E7" s="6">
        <v>2</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3</v>
      </c>
      <c r="G7" t="str">
        <f>'Funkcje danych ILF EIF '!B79</f>
        <v>WSTAT - Ocena artykułów - Ocena przydatności</v>
      </c>
    </row>
    <row r="8" spans="1:7" x14ac:dyDescent="0.25">
      <c r="A8">
        <f>A7+1</f>
        <v>2</v>
      </c>
      <c r="B8" t="s">
        <v>236</v>
      </c>
      <c r="C8" s="6" t="s">
        <v>28</v>
      </c>
      <c r="D8" s="6">
        <v>1</v>
      </c>
      <c r="E8" s="6">
        <v>6</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3</v>
      </c>
      <c r="G8" t="str">
        <f>'Funkcje danych ILF EIF '!B155</f>
        <v>WINF - BAZA WIEDZY</v>
      </c>
    </row>
    <row r="9" spans="1:7" x14ac:dyDescent="0.25">
      <c r="A9">
        <f>A8+1</f>
        <v>3</v>
      </c>
      <c r="B9" t="s">
        <v>1376</v>
      </c>
      <c r="C9" s="6" t="s">
        <v>32</v>
      </c>
      <c r="D9" s="6">
        <v>2</v>
      </c>
      <c r="E9" s="6">
        <v>15</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5</v>
      </c>
      <c r="G9" t="str">
        <f>'Funkcje danych ILF EIF '!B156&amp;", "&amp;'Funkcje danych ILF EIF '!B157</f>
        <v>WCMS - Prototypy Figma, WCMS - Style CSS</v>
      </c>
    </row>
    <row r="10" spans="1:7" x14ac:dyDescent="0.25">
      <c r="A10">
        <f>A9+1</f>
        <v>4</v>
      </c>
      <c r="B10" t="s">
        <v>1389</v>
      </c>
      <c r="C10" s="6" t="s">
        <v>19</v>
      </c>
      <c r="D10">
        <v>1</v>
      </c>
      <c r="E10">
        <v>1</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3</v>
      </c>
      <c r="G10" t="str">
        <f>'Funkcje danych ILF EIF '!B34</f>
        <v>EUFG - Usługa LOGOWANIE_INTERAKCJI</v>
      </c>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369B7B4-3631-42BF-8FA5-D592E08CB7A6}">
          <x14:formula1>
            <xm:f>Config!$V$3:$V$6</xm:f>
          </x14:formula1>
          <xm:sqref>C7:C10</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9A2BC-CCB4-4261-B20A-7B931399CCFA}">
  <dimension ref="A1:G26"/>
  <sheetViews>
    <sheetView workbookViewId="0">
      <selection activeCell="D3" sqref="D3"/>
    </sheetView>
  </sheetViews>
  <sheetFormatPr defaultRowHeight="15" x14ac:dyDescent="0.25"/>
  <cols>
    <col min="1" max="1" width="3.28515625" bestFit="1" customWidth="1"/>
    <col min="2" max="2" width="76.28515625" customWidth="1"/>
    <col min="3" max="3" width="12.7109375" customWidth="1"/>
    <col min="4" max="4" width="11.5703125" customWidth="1"/>
    <col min="5" max="5" width="11.140625" customWidth="1"/>
    <col min="6" max="6" width="13.28515625" customWidth="1"/>
    <col min="7" max="7" width="39.7109375" customWidth="1"/>
    <col min="8" max="8" width="13.85546875" customWidth="1"/>
  </cols>
  <sheetData>
    <row r="1" spans="1:7" x14ac:dyDescent="0.25">
      <c r="A1" s="58" t="s">
        <v>43</v>
      </c>
      <c r="B1" s="59"/>
      <c r="C1" s="6">
        <f>COUNTIFS(B7:B1048576, "&lt;&gt;", C7:C1048576, "&lt;&gt;", D7:D1048576, "&lt;&gt;", E7:E1048576, "&lt;&gt;", F7:F1048576, "&lt;&gt;")</f>
        <v>8</v>
      </c>
      <c r="D1" s="6"/>
      <c r="E1" s="6"/>
      <c r="F1" s="6"/>
    </row>
    <row r="2" spans="1:7" x14ac:dyDescent="0.25">
      <c r="A2" s="58" t="s">
        <v>46</v>
      </c>
      <c r="B2" s="59"/>
      <c r="C2" s="6">
        <f>COUNTIFS(C7:C1048576, "EI", B7:B1048576, "&lt;&gt;", D7:D1048576, "&lt;&gt;", E7:E1048576, "&lt;&gt;", F7:F1048576, "&lt;&gt;")</f>
        <v>3</v>
      </c>
      <c r="D2" s="6"/>
      <c r="E2" s="6"/>
      <c r="F2" s="6"/>
    </row>
    <row r="3" spans="1:7" x14ac:dyDescent="0.25">
      <c r="A3" s="58" t="s">
        <v>47</v>
      </c>
      <c r="B3" s="59"/>
      <c r="C3" s="6">
        <f>COUNTIFS(C7:C1048576, "EO", B7:B1048576, "&lt;&gt;", D7:D1048576, "&lt;&gt;", E7:E1048576, "&lt;&gt;", F7:F1048576, "&lt;&gt;")</f>
        <v>5</v>
      </c>
      <c r="D3" s="6"/>
      <c r="E3" s="6"/>
      <c r="F3" s="6"/>
    </row>
    <row r="4" spans="1:7" x14ac:dyDescent="0.25">
      <c r="A4" s="58" t="s">
        <v>48</v>
      </c>
      <c r="B4" s="59"/>
      <c r="C4" s="6">
        <f>COUNTIFS(C7:C1048576, "EQ", B7:B1048576, "&lt;&gt;", D7:D1048576, "&lt;&gt;", E7:E1048576, "&lt;&gt;", F7:F1048576, "&lt;&gt;")</f>
        <v>0</v>
      </c>
      <c r="D4" s="6"/>
      <c r="E4" s="6"/>
      <c r="F4" s="6"/>
    </row>
    <row r="5" spans="1:7" ht="15.75" thickBot="1" x14ac:dyDescent="0.3">
      <c r="A5" s="16"/>
      <c r="B5" s="17" t="s">
        <v>52</v>
      </c>
      <c r="C5" s="6">
        <f>SUMIFS(F7:F1048576, B7:B1048576, "&lt;&gt;", D7:D1048576, "&lt;&gt;", E7:E1048576, "&lt;&gt;", F7:F1048576, "&lt;&gt;")</f>
        <v>35</v>
      </c>
      <c r="D5" s="6"/>
      <c r="E5" s="6"/>
      <c r="F5" s="6"/>
    </row>
    <row r="6" spans="1:7" ht="15.75" thickBot="1" x14ac:dyDescent="0.3">
      <c r="A6" s="18" t="s">
        <v>0</v>
      </c>
      <c r="B6" s="19" t="s">
        <v>1</v>
      </c>
      <c r="C6" s="20" t="s">
        <v>55</v>
      </c>
      <c r="D6" s="20" t="s">
        <v>121</v>
      </c>
      <c r="E6" s="20" t="s">
        <v>35</v>
      </c>
      <c r="F6" s="20" t="s">
        <v>6</v>
      </c>
      <c r="G6" s="18" t="s">
        <v>20</v>
      </c>
    </row>
    <row r="7" spans="1:7" x14ac:dyDescent="0.25">
      <c r="A7">
        <v>1</v>
      </c>
      <c r="B7" t="s">
        <v>1261</v>
      </c>
      <c r="C7" s="6" t="s">
        <v>19</v>
      </c>
      <c r="D7">
        <v>1</v>
      </c>
      <c r="E7">
        <f>11+3</f>
        <v>14</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3</v>
      </c>
      <c r="G7" t="str">
        <f>'Funkcje danych ILF EIF '!B40</f>
        <v>WWPP - Usługa ZPP</v>
      </c>
    </row>
    <row r="8" spans="1:7" x14ac:dyDescent="0.25">
      <c r="A8">
        <f t="shared" ref="A8:A14" si="0">A7+1</f>
        <v>2</v>
      </c>
      <c r="B8" t="s">
        <v>1262</v>
      </c>
      <c r="C8" s="6" t="s">
        <v>32</v>
      </c>
      <c r="D8">
        <v>1</v>
      </c>
      <c r="E8">
        <v>58</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5</v>
      </c>
      <c r="G8" t="str">
        <f>'Funkcje danych ILF EIF '!B40</f>
        <v>WWPP - Usługa ZPP</v>
      </c>
    </row>
    <row r="9" spans="1:7" x14ac:dyDescent="0.25">
      <c r="A9">
        <f t="shared" si="0"/>
        <v>3</v>
      </c>
      <c r="B9" t="s">
        <v>1263</v>
      </c>
      <c r="C9" s="6" t="s">
        <v>19</v>
      </c>
      <c r="D9">
        <v>1</v>
      </c>
      <c r="E9">
        <v>14</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3</v>
      </c>
      <c r="G9" t="str">
        <f>'Funkcje danych ILF EIF '!B41</f>
        <v>WWPP - Usługa CEP</v>
      </c>
    </row>
    <row r="10" spans="1:7" x14ac:dyDescent="0.25">
      <c r="A10">
        <f t="shared" si="0"/>
        <v>4</v>
      </c>
      <c r="B10" t="s">
        <v>1264</v>
      </c>
      <c r="C10" s="6" t="s">
        <v>32</v>
      </c>
      <c r="D10">
        <v>1</v>
      </c>
      <c r="E10">
        <v>58</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5</v>
      </c>
      <c r="G10" t="str">
        <f>'Funkcje danych ILF EIF '!B41</f>
        <v>WWPP - Usługa CEP</v>
      </c>
    </row>
    <row r="11" spans="1:7" x14ac:dyDescent="0.25">
      <c r="A11">
        <f t="shared" si="0"/>
        <v>5</v>
      </c>
      <c r="B11" t="s">
        <v>1258</v>
      </c>
      <c r="C11" s="6" t="s">
        <v>32</v>
      </c>
      <c r="D11">
        <v>1</v>
      </c>
      <c r="E11">
        <v>2</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4</v>
      </c>
      <c r="G11" t="str">
        <f>'Funkcje danych ILF EIF '!B40</f>
        <v>WWPP - Usługa ZPP</v>
      </c>
    </row>
    <row r="12" spans="1:7" x14ac:dyDescent="0.25">
      <c r="A12">
        <f t="shared" si="0"/>
        <v>6</v>
      </c>
      <c r="B12" t="s">
        <v>1265</v>
      </c>
      <c r="C12" s="6" t="s">
        <v>32</v>
      </c>
      <c r="D12">
        <v>1</v>
      </c>
      <c r="E12">
        <v>58</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5</v>
      </c>
      <c r="G12" t="str">
        <f>'Funkcje danych ILF EIF '!B40</f>
        <v>WWPP - Usługa ZPP</v>
      </c>
    </row>
    <row r="13" spans="1:7" x14ac:dyDescent="0.25">
      <c r="A13">
        <f t="shared" si="0"/>
        <v>7</v>
      </c>
      <c r="B13" t="s">
        <v>1257</v>
      </c>
      <c r="C13" s="6" t="s">
        <v>32</v>
      </c>
      <c r="D13">
        <v>4</v>
      </c>
      <c r="E13">
        <v>58</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7</v>
      </c>
      <c r="G13" t="str">
        <f>'Funkcje danych ILF EIF '!B42</f>
        <v>WWPP - Usługa POBIERZ</v>
      </c>
    </row>
    <row r="14" spans="1:7" x14ac:dyDescent="0.25">
      <c r="A14">
        <f t="shared" si="0"/>
        <v>8</v>
      </c>
      <c r="B14" t="s">
        <v>1243</v>
      </c>
      <c r="C14" s="6" t="s">
        <v>19</v>
      </c>
      <c r="D14">
        <v>2</v>
      </c>
      <c r="E14">
        <v>1</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3</v>
      </c>
      <c r="G14" t="str">
        <f>'Funkcje danych ILF EIF '!B34</f>
        <v>EUFG - Usługa LOGOWANIE_INTERAKCJI</v>
      </c>
    </row>
    <row r="15" spans="1:7" x14ac:dyDescent="0.25">
      <c r="C15" s="6"/>
      <c r="F15" s="6" t="str">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v>
      </c>
    </row>
    <row r="16" spans="1:7" x14ac:dyDescent="0.25">
      <c r="C16" s="6"/>
      <c r="F16" s="6" t="str">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v>
      </c>
    </row>
    <row r="17" spans="2:6" x14ac:dyDescent="0.25">
      <c r="C17" s="6"/>
      <c r="F17" s="6" t="str">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v>
      </c>
    </row>
    <row r="18" spans="2:6" x14ac:dyDescent="0.25">
      <c r="C18" s="6"/>
      <c r="F18" s="6" t="str">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v>
      </c>
    </row>
    <row r="19" spans="2:6" x14ac:dyDescent="0.25">
      <c r="C19" s="6"/>
      <c r="F19" s="6" t="str">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v>
      </c>
    </row>
    <row r="20" spans="2:6" x14ac:dyDescent="0.25">
      <c r="B20" s="7"/>
      <c r="C20" s="6"/>
      <c r="F20" s="6" t="str">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v>
      </c>
    </row>
    <row r="21" spans="2:6" x14ac:dyDescent="0.25">
      <c r="B21" s="7"/>
      <c r="C21" s="6"/>
      <c r="F21" s="6" t="str">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v>
      </c>
    </row>
    <row r="22" spans="2:6" x14ac:dyDescent="0.25">
      <c r="C22" s="6"/>
      <c r="F22" s="6" t="str">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v>
      </c>
    </row>
    <row r="23" spans="2:6" x14ac:dyDescent="0.25">
      <c r="C23" s="6"/>
      <c r="F23" s="6" t="str">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v>
      </c>
    </row>
    <row r="24" spans="2:6" x14ac:dyDescent="0.25">
      <c r="C24" s="6"/>
      <c r="F24" s="6" t="str">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v>
      </c>
    </row>
    <row r="25" spans="2:6" x14ac:dyDescent="0.25">
      <c r="C25" s="6"/>
    </row>
    <row r="26" spans="2:6" x14ac:dyDescent="0.25">
      <c r="C26" s="6"/>
    </row>
  </sheetData>
  <mergeCells count="4">
    <mergeCell ref="A1:B1"/>
    <mergeCell ref="A2:B2"/>
    <mergeCell ref="A3:B3"/>
    <mergeCell ref="A4:B4"/>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9770F036-531A-46C9-8FB7-500F9324A4C2}">
          <x14:formula1>
            <xm:f>Config!$V$3:$V$6</xm:f>
          </x14:formula1>
          <xm:sqref>C7:C26</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73D11-F4E4-44DE-8518-04B521AAB954}">
  <dimension ref="A1:G29"/>
  <sheetViews>
    <sheetView workbookViewId="0">
      <selection activeCell="F4" sqref="F4"/>
    </sheetView>
  </sheetViews>
  <sheetFormatPr defaultRowHeight="15" x14ac:dyDescent="0.25"/>
  <cols>
    <col min="1" max="1" width="3.28515625" bestFit="1" customWidth="1"/>
    <col min="2" max="2" width="76.28515625" customWidth="1"/>
    <col min="3" max="3" width="12.7109375" customWidth="1"/>
    <col min="4" max="4" width="11.5703125" customWidth="1"/>
    <col min="5" max="5" width="11.140625" customWidth="1"/>
    <col min="6" max="6" width="13.28515625" customWidth="1"/>
    <col min="7" max="7" width="39.7109375" customWidth="1"/>
    <col min="8" max="8" width="13.85546875" customWidth="1"/>
  </cols>
  <sheetData>
    <row r="1" spans="1:7" x14ac:dyDescent="0.25">
      <c r="A1" s="58" t="s">
        <v>43</v>
      </c>
      <c r="B1" s="59"/>
      <c r="C1" s="6">
        <f>COUNTIFS(B7:B1048576, "&lt;&gt;", C7:C1048576, "&lt;&gt;", D7:D1048576, "&lt;&gt;", E7:E1048576, "&lt;&gt;", F7:F1048576, "&lt;&gt;")</f>
        <v>5</v>
      </c>
      <c r="D1" s="6"/>
      <c r="E1" s="6"/>
      <c r="F1" s="6"/>
    </row>
    <row r="2" spans="1:7" x14ac:dyDescent="0.25">
      <c r="A2" s="58" t="s">
        <v>46</v>
      </c>
      <c r="B2" s="59"/>
      <c r="C2" s="6">
        <f>COUNTIFS(C7:C1048576, "EI", B7:B1048576, "&lt;&gt;", D7:D1048576, "&lt;&gt;", E7:E1048576, "&lt;&gt;", F7:F1048576, "&lt;&gt;")</f>
        <v>2</v>
      </c>
      <c r="D2" s="6"/>
      <c r="E2" s="6"/>
      <c r="F2" s="6"/>
    </row>
    <row r="3" spans="1:7" x14ac:dyDescent="0.25">
      <c r="A3" s="58" t="s">
        <v>47</v>
      </c>
      <c r="B3" s="59"/>
      <c r="C3" s="6">
        <f>COUNTIFS(C7:C1048576, "EO", B7:B1048576, "&lt;&gt;", D7:D1048576, "&lt;&gt;", E7:E1048576, "&lt;&gt;", F7:F1048576, "&lt;&gt;")</f>
        <v>2</v>
      </c>
      <c r="D3" s="6"/>
      <c r="E3" s="6"/>
      <c r="F3" s="6"/>
    </row>
    <row r="4" spans="1:7" x14ac:dyDescent="0.25">
      <c r="A4" s="58" t="s">
        <v>48</v>
      </c>
      <c r="B4" s="59"/>
      <c r="C4" s="6">
        <f>COUNTIFS(C7:C1048576, "EQ", B7:B1048576, "&lt;&gt;", D7:D1048576, "&lt;&gt;", E7:E1048576, "&lt;&gt;", F7:F1048576, "&lt;&gt;")</f>
        <v>1</v>
      </c>
      <c r="D4" s="6"/>
      <c r="E4" s="6"/>
      <c r="F4" s="6"/>
    </row>
    <row r="5" spans="1:7" ht="15.75" thickBot="1" x14ac:dyDescent="0.3">
      <c r="A5" s="16"/>
      <c r="B5" s="17" t="s">
        <v>52</v>
      </c>
      <c r="C5" s="6">
        <f>SUMIFS(F7:F1048576, B7:B1048576, "&lt;&gt;", D7:D1048576, "&lt;&gt;", E7:E1048576, "&lt;&gt;", F7:F1048576, "&lt;&gt;")</f>
        <v>20</v>
      </c>
      <c r="D5" s="6"/>
      <c r="E5" s="6"/>
      <c r="F5" s="6"/>
    </row>
    <row r="6" spans="1:7" ht="15.75" thickBot="1" x14ac:dyDescent="0.3">
      <c r="A6" s="18" t="s">
        <v>0</v>
      </c>
      <c r="B6" s="19" t="s">
        <v>1</v>
      </c>
      <c r="C6" s="20" t="s">
        <v>55</v>
      </c>
      <c r="D6" s="20" t="s">
        <v>121</v>
      </c>
      <c r="E6" s="20" t="s">
        <v>35</v>
      </c>
      <c r="F6" s="20" t="s">
        <v>6</v>
      </c>
      <c r="G6" s="18" t="s">
        <v>20</v>
      </c>
    </row>
    <row r="7" spans="1:7" x14ac:dyDescent="0.25">
      <c r="A7">
        <v>1</v>
      </c>
      <c r="B7" t="s">
        <v>1219</v>
      </c>
      <c r="C7" s="6" t="s">
        <v>19</v>
      </c>
      <c r="D7">
        <v>3</v>
      </c>
      <c r="E7">
        <f>5+3</f>
        <v>8</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6</v>
      </c>
      <c r="G7" t="str">
        <f>'Funkcje danych ILF EIF '!B33</f>
        <v>WMOB - Usługa INTEGRACJA mObywatel</v>
      </c>
    </row>
    <row r="8" spans="1:7" x14ac:dyDescent="0.25">
      <c r="A8">
        <f>A7+1</f>
        <v>2</v>
      </c>
      <c r="B8" t="s">
        <v>1220</v>
      </c>
      <c r="C8" s="6" t="s">
        <v>32</v>
      </c>
      <c r="D8">
        <v>1</v>
      </c>
      <c r="E8">
        <f>11+4</f>
        <v>15</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tr">
        <f>'Funkcje danych ILF EIF '!B33</f>
        <v>WMOB - Usługa INTEGRACJA mObywatel</v>
      </c>
    </row>
    <row r="9" spans="1:7" x14ac:dyDescent="0.25">
      <c r="A9">
        <f>A8+1</f>
        <v>3</v>
      </c>
      <c r="B9" t="s">
        <v>1221</v>
      </c>
      <c r="C9" s="6" t="s">
        <v>32</v>
      </c>
      <c r="D9">
        <v>1</v>
      </c>
      <c r="E9">
        <v>1</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4</v>
      </c>
      <c r="G9" t="str">
        <f>'Funkcje danych ILF EIF '!B33</f>
        <v>WMOB - Usługa INTEGRACJA mObywatel</v>
      </c>
    </row>
    <row r="10" spans="1:7" x14ac:dyDescent="0.25">
      <c r="A10">
        <f>A9+1</f>
        <v>4</v>
      </c>
      <c r="B10" t="s">
        <v>1217</v>
      </c>
      <c r="C10" s="6" t="s">
        <v>28</v>
      </c>
      <c r="D10">
        <v>1</v>
      </c>
      <c r="E10">
        <v>1</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3</v>
      </c>
      <c r="G10" t="str">
        <f>'Funkcje danych ILF EIF '!B33</f>
        <v>WMOB - Usługa INTEGRACJA mObywatel</v>
      </c>
    </row>
    <row r="11" spans="1:7" x14ac:dyDescent="0.25">
      <c r="A11">
        <f>A10+1</f>
        <v>5</v>
      </c>
      <c r="B11" t="s">
        <v>1245</v>
      </c>
      <c r="C11" s="6" t="s">
        <v>19</v>
      </c>
      <c r="D11">
        <v>1</v>
      </c>
      <c r="E11">
        <v>1</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3</v>
      </c>
      <c r="G11" t="str">
        <f>'Funkcje danych ILF EIF '!B34</f>
        <v>EUFG - Usługa LOGOWANIE_INTERAKCJI</v>
      </c>
    </row>
    <row r="12" spans="1:7" x14ac:dyDescent="0.25">
      <c r="C12" s="6"/>
      <c r="F12" s="6" t="str">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v>
      </c>
    </row>
    <row r="13" spans="1:7" x14ac:dyDescent="0.25">
      <c r="C13" s="6"/>
      <c r="F13" s="6" t="str">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v>
      </c>
    </row>
    <row r="14" spans="1:7" x14ac:dyDescent="0.25">
      <c r="C14" s="6"/>
      <c r="F14" s="6" t="str">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v>
      </c>
    </row>
    <row r="15" spans="1:7" s="21" customFormat="1" x14ac:dyDescent="0.25">
      <c r="B15"/>
      <c r="C15" s="6"/>
      <c r="F15" s="6" t="str">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v>
      </c>
      <c r="G15" s="22"/>
    </row>
    <row r="16" spans="1:7" x14ac:dyDescent="0.25">
      <c r="C16" s="6"/>
      <c r="F16" s="6" t="str">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v>
      </c>
    </row>
    <row r="17" spans="2:6" x14ac:dyDescent="0.25">
      <c r="C17" s="6"/>
      <c r="F17" s="6" t="str">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v>
      </c>
    </row>
    <row r="18" spans="2:6" x14ac:dyDescent="0.25">
      <c r="C18" s="6"/>
      <c r="F18" s="6" t="str">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v>
      </c>
    </row>
    <row r="19" spans="2:6" x14ac:dyDescent="0.25">
      <c r="C19" s="6"/>
      <c r="F19" s="6" t="str">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v>
      </c>
    </row>
    <row r="20" spans="2:6" x14ac:dyDescent="0.25">
      <c r="C20" s="6"/>
      <c r="F20" s="6" t="str">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v>
      </c>
    </row>
    <row r="21" spans="2:6" x14ac:dyDescent="0.25">
      <c r="C21" s="6"/>
      <c r="F21" s="6" t="str">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v>
      </c>
    </row>
    <row r="22" spans="2:6" x14ac:dyDescent="0.25">
      <c r="C22" s="6"/>
      <c r="F22" s="6" t="str">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v>
      </c>
    </row>
    <row r="23" spans="2:6" x14ac:dyDescent="0.25">
      <c r="B23" s="7"/>
      <c r="C23" s="6"/>
      <c r="F23" s="6" t="str">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v>
      </c>
    </row>
    <row r="24" spans="2:6" x14ac:dyDescent="0.25">
      <c r="B24" s="7"/>
      <c r="C24" s="6"/>
      <c r="F24" s="6" t="str">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v>
      </c>
    </row>
    <row r="25" spans="2:6" x14ac:dyDescent="0.25">
      <c r="C25" s="6"/>
      <c r="F25" s="6" t="str">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v>
      </c>
    </row>
    <row r="26" spans="2:6" x14ac:dyDescent="0.25">
      <c r="C26" s="6"/>
      <c r="F26" s="6" t="str">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v>
      </c>
    </row>
    <row r="27" spans="2:6" x14ac:dyDescent="0.25">
      <c r="C27" s="6"/>
      <c r="F27" s="6" t="str">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v>
      </c>
    </row>
    <row r="28" spans="2:6" x14ac:dyDescent="0.25">
      <c r="C28" s="6"/>
    </row>
    <row r="29" spans="2:6" x14ac:dyDescent="0.25">
      <c r="C29" s="6"/>
    </row>
  </sheetData>
  <mergeCells count="4">
    <mergeCell ref="A1:B1"/>
    <mergeCell ref="A2:B2"/>
    <mergeCell ref="A3:B3"/>
    <mergeCell ref="A4:B4"/>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45D4B1C-4AA2-4F93-B53C-8B47D2024027}">
          <x14:formula1>
            <xm:f>Config!$V$3:$V$6</xm:f>
          </x14:formula1>
          <xm:sqref>C7:C29</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D01F1-6909-40FB-9B65-C5014D1D5BD9}">
  <dimension ref="A1:I91"/>
  <sheetViews>
    <sheetView zoomScale="85" zoomScaleNormal="85" workbookViewId="0">
      <selection activeCell="F4" sqref="F4"/>
    </sheetView>
  </sheetViews>
  <sheetFormatPr defaultRowHeight="15" x14ac:dyDescent="0.25"/>
  <cols>
    <col min="1" max="1" width="3.28515625" bestFit="1" customWidth="1"/>
    <col min="2" max="2" width="76.28515625" customWidth="1"/>
    <col min="3" max="3" width="12.7109375" customWidth="1"/>
    <col min="4" max="4" width="11.5703125" customWidth="1"/>
    <col min="5" max="5" width="11.140625" customWidth="1"/>
    <col min="6" max="6" width="13.28515625" customWidth="1"/>
    <col min="7" max="7" width="69.140625" bestFit="1" customWidth="1"/>
    <col min="8" max="8" width="9.42578125" bestFit="1" customWidth="1"/>
    <col min="9" max="9" width="8.28515625" bestFit="1" customWidth="1"/>
  </cols>
  <sheetData>
    <row r="1" spans="1:9" x14ac:dyDescent="0.25">
      <c r="A1" s="58" t="s">
        <v>43</v>
      </c>
      <c r="B1" s="59"/>
      <c r="C1" s="6">
        <f>COUNTIFS(B7:B1048576, "&lt;&gt;", C7:C1048576, "&lt;&gt;", D7:D1048576, "&lt;&gt;", E7:E1048576, "&lt;&gt;", F7:F1048576, "&lt;&gt;")</f>
        <v>85</v>
      </c>
      <c r="D1" s="6"/>
      <c r="E1" s="6"/>
      <c r="F1" s="6"/>
    </row>
    <row r="2" spans="1:9" x14ac:dyDescent="0.25">
      <c r="A2" s="58" t="s">
        <v>46</v>
      </c>
      <c r="B2" s="59"/>
      <c r="C2" s="6">
        <f>COUNTIFS(C7:C1048576, "EI", B7:B1048576, "&lt;&gt;", D7:D1048576, "&lt;&gt;", E7:E1048576, "&lt;&gt;", F7:F1048576, "&lt;&gt;")</f>
        <v>27</v>
      </c>
      <c r="D2" s="6"/>
      <c r="E2" s="6"/>
      <c r="F2" s="6"/>
    </row>
    <row r="3" spans="1:9" x14ac:dyDescent="0.25">
      <c r="A3" s="58" t="s">
        <v>47</v>
      </c>
      <c r="B3" s="59"/>
      <c r="C3" s="6">
        <f>COUNTIFS(C7:C1048576, "EO", B7:B1048576, "&lt;&gt;", D7:D1048576, "&lt;&gt;", E7:E1048576, "&lt;&gt;", F7:F1048576, "&lt;&gt;")</f>
        <v>34</v>
      </c>
      <c r="D3" s="6"/>
      <c r="E3" s="6"/>
      <c r="F3" s="6"/>
    </row>
    <row r="4" spans="1:9" x14ac:dyDescent="0.25">
      <c r="A4" s="58" t="s">
        <v>48</v>
      </c>
      <c r="B4" s="59"/>
      <c r="C4" s="6">
        <f>COUNTIFS(C7:C1048576, "EQ", B7:B1048576, "&lt;&gt;", D7:D1048576, "&lt;&gt;", E7:E1048576, "&lt;&gt;", F7:F1048576, "&lt;&gt;")</f>
        <v>24</v>
      </c>
      <c r="D4" s="6"/>
      <c r="E4" s="6"/>
      <c r="F4" s="6"/>
    </row>
    <row r="5" spans="1:9" ht="15.75" thickBot="1" x14ac:dyDescent="0.3">
      <c r="A5" s="16"/>
      <c r="B5" s="17" t="s">
        <v>52</v>
      </c>
      <c r="C5" s="6">
        <f>SUMIFS(F7:F1048576, B7:B1048576, "&lt;&gt;", D7:D1048576, "&lt;&gt;", E7:E1048576, "&lt;&gt;", F7:F1048576, "&lt;&gt;")</f>
        <v>333</v>
      </c>
      <c r="D5" s="6"/>
      <c r="E5" s="6"/>
      <c r="F5" s="6"/>
    </row>
    <row r="6" spans="1:9" ht="26.25" thickBot="1" x14ac:dyDescent="0.3">
      <c r="A6" s="18" t="s">
        <v>0</v>
      </c>
      <c r="B6" s="19" t="s">
        <v>1</v>
      </c>
      <c r="C6" s="20" t="s">
        <v>55</v>
      </c>
      <c r="D6" s="20" t="s">
        <v>121</v>
      </c>
      <c r="E6" s="20" t="s">
        <v>35</v>
      </c>
      <c r="F6" s="20" t="s">
        <v>6</v>
      </c>
      <c r="G6" s="18" t="s">
        <v>20</v>
      </c>
      <c r="H6" s="20" t="s">
        <v>893</v>
      </c>
      <c r="I6" s="20" t="s">
        <v>894</v>
      </c>
    </row>
    <row r="7" spans="1:9" x14ac:dyDescent="0.25">
      <c r="A7">
        <v>1</v>
      </c>
      <c r="B7" t="s">
        <v>858</v>
      </c>
      <c r="C7" s="6" t="s">
        <v>28</v>
      </c>
      <c r="D7">
        <v>1</v>
      </c>
      <c r="E7">
        <f>SUM(H7:I7)</f>
        <v>148</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4</v>
      </c>
      <c r="G7" t="str">
        <f>'Funkcje danych ILF EIF '!B7</f>
        <v>WMSP - UMOWY (POJAZDY, STRONY_UMOWY)</v>
      </c>
      <c r="H7">
        <f>11+37+24+12+12</f>
        <v>96</v>
      </c>
      <c r="I7">
        <f>10+12+11+7+12</f>
        <v>52</v>
      </c>
    </row>
    <row r="8" spans="1:9" x14ac:dyDescent="0.25">
      <c r="A8">
        <f t="shared" ref="A8:A39" si="0">A7+1</f>
        <v>2</v>
      </c>
      <c r="B8" t="s">
        <v>859</v>
      </c>
      <c r="C8" s="6" t="s">
        <v>28</v>
      </c>
      <c r="D8">
        <v>1</v>
      </c>
      <c r="E8">
        <f t="shared" ref="E8:E25" si="1">SUM(H8:I8)</f>
        <v>148</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tr">
        <f>'Funkcje danych ILF EIF '!B7</f>
        <v>WMSP - UMOWY (POJAZDY, STRONY_UMOWY)</v>
      </c>
      <c r="H8">
        <f t="shared" ref="H8:H12" si="2">11+37+24+12+12</f>
        <v>96</v>
      </c>
      <c r="I8">
        <f t="shared" ref="I8:I12" si="3">10+12+11+7+12</f>
        <v>52</v>
      </c>
    </row>
    <row r="9" spans="1:9" x14ac:dyDescent="0.25">
      <c r="A9">
        <f t="shared" si="0"/>
        <v>3</v>
      </c>
      <c r="B9" t="s">
        <v>860</v>
      </c>
      <c r="C9" s="6" t="s">
        <v>28</v>
      </c>
      <c r="D9">
        <v>1</v>
      </c>
      <c r="E9">
        <f t="shared" si="1"/>
        <v>148</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4</v>
      </c>
      <c r="G9" t="str">
        <f>'Funkcje danych ILF EIF '!B7</f>
        <v>WMSP - UMOWY (POJAZDY, STRONY_UMOWY)</v>
      </c>
      <c r="H9">
        <f t="shared" si="2"/>
        <v>96</v>
      </c>
      <c r="I9">
        <f t="shared" si="3"/>
        <v>52</v>
      </c>
    </row>
    <row r="10" spans="1:9" x14ac:dyDescent="0.25">
      <c r="A10">
        <f t="shared" si="0"/>
        <v>4</v>
      </c>
      <c r="B10" t="s">
        <v>863</v>
      </c>
      <c r="C10" s="6" t="s">
        <v>19</v>
      </c>
      <c r="D10">
        <v>1</v>
      </c>
      <c r="E10">
        <f t="shared" si="1"/>
        <v>148</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4</v>
      </c>
      <c r="G10" t="str">
        <f>'Funkcje danych ILF EIF '!B7</f>
        <v>WMSP - UMOWY (POJAZDY, STRONY_UMOWY)</v>
      </c>
      <c r="H10">
        <f t="shared" si="2"/>
        <v>96</v>
      </c>
      <c r="I10">
        <f t="shared" si="3"/>
        <v>52</v>
      </c>
    </row>
    <row r="11" spans="1:9" s="21" customFormat="1" x14ac:dyDescent="0.25">
      <c r="A11">
        <f t="shared" si="0"/>
        <v>5</v>
      </c>
      <c r="B11" t="s">
        <v>865</v>
      </c>
      <c r="C11" s="22" t="s">
        <v>19</v>
      </c>
      <c r="D11">
        <v>1</v>
      </c>
      <c r="E11">
        <f t="shared" si="1"/>
        <v>148</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4</v>
      </c>
      <c r="G11" s="22" t="str">
        <f>'Funkcje danych ILF EIF '!B7</f>
        <v>WMSP - UMOWY (POJAZDY, STRONY_UMOWY)</v>
      </c>
      <c r="H11">
        <f t="shared" si="2"/>
        <v>96</v>
      </c>
      <c r="I11">
        <f t="shared" si="3"/>
        <v>52</v>
      </c>
    </row>
    <row r="12" spans="1:9" x14ac:dyDescent="0.25">
      <c r="A12">
        <f t="shared" si="0"/>
        <v>6</v>
      </c>
      <c r="B12" t="s">
        <v>866</v>
      </c>
      <c r="C12" s="6" t="s">
        <v>19</v>
      </c>
      <c r="D12">
        <v>1</v>
      </c>
      <c r="E12">
        <f t="shared" si="1"/>
        <v>148</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4</v>
      </c>
      <c r="G12" t="str">
        <f>'Funkcje danych ILF EIF '!B7</f>
        <v>WMSP - UMOWY (POJAZDY, STRONY_UMOWY)</v>
      </c>
      <c r="H12">
        <f t="shared" si="2"/>
        <v>96</v>
      </c>
      <c r="I12">
        <f t="shared" si="3"/>
        <v>52</v>
      </c>
    </row>
    <row r="13" spans="1:9" x14ac:dyDescent="0.25">
      <c r="A13">
        <f t="shared" si="0"/>
        <v>7</v>
      </c>
      <c r="B13" t="s">
        <v>867</v>
      </c>
      <c r="C13" s="6" t="s">
        <v>19</v>
      </c>
      <c r="D13">
        <v>1</v>
      </c>
      <c r="E13">
        <f t="shared" si="1"/>
        <v>49</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4</v>
      </c>
      <c r="G13" t="s">
        <v>950</v>
      </c>
      <c r="H13">
        <v>37</v>
      </c>
      <c r="I13">
        <v>12</v>
      </c>
    </row>
    <row r="14" spans="1:9" x14ac:dyDescent="0.25">
      <c r="A14">
        <f t="shared" si="0"/>
        <v>8</v>
      </c>
      <c r="B14" t="s">
        <v>868</v>
      </c>
      <c r="C14" s="6" t="s">
        <v>19</v>
      </c>
      <c r="D14">
        <v>1</v>
      </c>
      <c r="E14">
        <f t="shared" si="1"/>
        <v>49</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4</v>
      </c>
      <c r="G14" t="s">
        <v>950</v>
      </c>
      <c r="H14">
        <v>37</v>
      </c>
      <c r="I14">
        <v>12</v>
      </c>
    </row>
    <row r="15" spans="1:9" x14ac:dyDescent="0.25">
      <c r="A15">
        <f t="shared" si="0"/>
        <v>9</v>
      </c>
      <c r="B15" t="s">
        <v>869</v>
      </c>
      <c r="C15" s="6" t="s">
        <v>19</v>
      </c>
      <c r="D15">
        <v>1</v>
      </c>
      <c r="E15">
        <f t="shared" si="1"/>
        <v>49</v>
      </c>
      <c r="F15" s="6">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4</v>
      </c>
      <c r="G15" t="s">
        <v>950</v>
      </c>
      <c r="H15">
        <v>37</v>
      </c>
      <c r="I15">
        <v>12</v>
      </c>
    </row>
    <row r="16" spans="1:9" x14ac:dyDescent="0.25">
      <c r="A16">
        <f t="shared" si="0"/>
        <v>10</v>
      </c>
      <c r="B16" t="s">
        <v>870</v>
      </c>
      <c r="C16" s="6" t="s">
        <v>32</v>
      </c>
      <c r="D16">
        <v>2</v>
      </c>
      <c r="E16">
        <f t="shared" si="1"/>
        <v>33</v>
      </c>
      <c r="F16" s="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7</v>
      </c>
      <c r="G16" t="str">
        <f>'Funkcje danych ILF EIF '!B9&amp;", "&amp;'Funkcje danych ILF EIF '!B10</f>
        <v>WMSP - HISTORIA_ZAPYTAN_PUHS, WMSP - Usługa POBIERZ_HISTORIE</v>
      </c>
      <c r="H16">
        <f>8+18</f>
        <v>26</v>
      </c>
      <c r="I16">
        <f>3+4</f>
        <v>7</v>
      </c>
    </row>
    <row r="17" spans="1:9" x14ac:dyDescent="0.25">
      <c r="A17">
        <f t="shared" si="0"/>
        <v>11</v>
      </c>
      <c r="B17" t="s">
        <v>871</v>
      </c>
      <c r="C17" s="6" t="s">
        <v>32</v>
      </c>
      <c r="D17">
        <v>2</v>
      </c>
      <c r="E17">
        <f t="shared" si="1"/>
        <v>33</v>
      </c>
      <c r="F17" s="6">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7</v>
      </c>
      <c r="G17" t="str">
        <f>'Funkcje danych ILF EIF '!B9&amp;", "&amp;'Funkcje danych ILF EIF '!B10</f>
        <v>WMSP - HISTORIA_ZAPYTAN_PUHS, WMSP - Usługa POBIERZ_HISTORIE</v>
      </c>
      <c r="H17">
        <f>8+18</f>
        <v>26</v>
      </c>
      <c r="I17">
        <f>3+4</f>
        <v>7</v>
      </c>
    </row>
    <row r="18" spans="1:9" x14ac:dyDescent="0.25">
      <c r="A18">
        <f t="shared" si="0"/>
        <v>12</v>
      </c>
      <c r="B18" s="36" t="s">
        <v>1096</v>
      </c>
      <c r="C18" s="6" t="s">
        <v>28</v>
      </c>
      <c r="D18">
        <v>1</v>
      </c>
      <c r="E18">
        <f t="shared" si="1"/>
        <v>12</v>
      </c>
      <c r="F18" s="6">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3</v>
      </c>
      <c r="G18" t="str">
        <f>'Funkcje danych ILF EIF '!B9</f>
        <v>WMSP - HISTORIA_ZAPYTAN_PUHS</v>
      </c>
      <c r="H18">
        <v>8</v>
      </c>
      <c r="I18">
        <v>4</v>
      </c>
    </row>
    <row r="19" spans="1:9" x14ac:dyDescent="0.25">
      <c r="A19">
        <f t="shared" si="0"/>
        <v>13</v>
      </c>
      <c r="B19" s="36" t="s">
        <v>934</v>
      </c>
      <c r="C19" s="6" t="s">
        <v>28</v>
      </c>
      <c r="D19">
        <v>1</v>
      </c>
      <c r="E19">
        <f t="shared" si="1"/>
        <v>12</v>
      </c>
      <c r="F19" s="6">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3</v>
      </c>
      <c r="G19" t="str">
        <f>'Funkcje danych ILF EIF '!B9</f>
        <v>WMSP - HISTORIA_ZAPYTAN_PUHS</v>
      </c>
      <c r="H19">
        <v>8</v>
      </c>
      <c r="I19">
        <v>4</v>
      </c>
    </row>
    <row r="20" spans="1:9" x14ac:dyDescent="0.25">
      <c r="A20">
        <f t="shared" si="0"/>
        <v>14</v>
      </c>
      <c r="B20" s="36" t="s">
        <v>936</v>
      </c>
      <c r="C20" s="6" t="s">
        <v>32</v>
      </c>
      <c r="D20">
        <v>1</v>
      </c>
      <c r="E20">
        <f t="shared" si="1"/>
        <v>3</v>
      </c>
      <c r="F20" s="6">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4</v>
      </c>
      <c r="G20" t="str">
        <f>'Funkcje danych ILF EIF '!B9</f>
        <v>WMSP - HISTORIA_ZAPYTAN_PUHS</v>
      </c>
      <c r="H20">
        <v>2</v>
      </c>
      <c r="I20">
        <v>1</v>
      </c>
    </row>
    <row r="21" spans="1:9" x14ac:dyDescent="0.25">
      <c r="A21">
        <f t="shared" si="0"/>
        <v>15</v>
      </c>
      <c r="B21" s="36" t="s">
        <v>937</v>
      </c>
      <c r="C21" s="6" t="s">
        <v>32</v>
      </c>
      <c r="D21">
        <v>1</v>
      </c>
      <c r="E21">
        <f t="shared" si="1"/>
        <v>3</v>
      </c>
      <c r="F21" s="6">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4</v>
      </c>
      <c r="G21" t="str">
        <f>'Funkcje danych ILF EIF '!B9</f>
        <v>WMSP - HISTORIA_ZAPYTAN_PUHS</v>
      </c>
      <c r="H21">
        <v>2</v>
      </c>
      <c r="I21">
        <v>1</v>
      </c>
    </row>
    <row r="22" spans="1:9" x14ac:dyDescent="0.25">
      <c r="A22">
        <f t="shared" si="0"/>
        <v>16</v>
      </c>
      <c r="B22" t="s">
        <v>872</v>
      </c>
      <c r="C22" s="6" t="s">
        <v>32</v>
      </c>
      <c r="D22">
        <v>1</v>
      </c>
      <c r="E22">
        <f t="shared" si="1"/>
        <v>23</v>
      </c>
      <c r="F22" s="6">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5</v>
      </c>
      <c r="G22" t="str">
        <f>'Funkcje danych ILF EIF '!B8</f>
        <v>WMSP - DOSTEPY</v>
      </c>
      <c r="H22">
        <v>16</v>
      </c>
      <c r="I22">
        <v>7</v>
      </c>
    </row>
    <row r="23" spans="1:9" x14ac:dyDescent="0.25">
      <c r="A23">
        <f t="shared" si="0"/>
        <v>17</v>
      </c>
      <c r="B23" t="s">
        <v>873</v>
      </c>
      <c r="C23" s="6" t="s">
        <v>32</v>
      </c>
      <c r="D23">
        <v>1</v>
      </c>
      <c r="E23">
        <f t="shared" si="1"/>
        <v>23</v>
      </c>
      <c r="F23" s="6">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5</v>
      </c>
      <c r="G23" t="str">
        <f>'Funkcje danych ILF EIF '!B8</f>
        <v>WMSP - DOSTEPY</v>
      </c>
      <c r="H23">
        <v>16</v>
      </c>
      <c r="I23">
        <v>7</v>
      </c>
    </row>
    <row r="24" spans="1:9" x14ac:dyDescent="0.25">
      <c r="A24">
        <f t="shared" si="0"/>
        <v>18</v>
      </c>
      <c r="B24" t="s">
        <v>874</v>
      </c>
      <c r="C24" s="6" t="s">
        <v>19</v>
      </c>
      <c r="D24">
        <v>1</v>
      </c>
      <c r="E24">
        <f t="shared" si="1"/>
        <v>23</v>
      </c>
      <c r="F24" s="6">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4</v>
      </c>
      <c r="G24" t="str">
        <f>'Funkcje danych ILF EIF '!B8</f>
        <v>WMSP - DOSTEPY</v>
      </c>
      <c r="H24">
        <v>16</v>
      </c>
      <c r="I24">
        <v>7</v>
      </c>
    </row>
    <row r="25" spans="1:9" x14ac:dyDescent="0.25">
      <c r="A25">
        <f t="shared" si="0"/>
        <v>19</v>
      </c>
      <c r="B25" t="s">
        <v>875</v>
      </c>
      <c r="C25" s="6" t="s">
        <v>19</v>
      </c>
      <c r="D25">
        <v>1</v>
      </c>
      <c r="E25">
        <f t="shared" si="1"/>
        <v>23</v>
      </c>
      <c r="F25" s="6">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4</v>
      </c>
      <c r="G25" t="str">
        <f>'Funkcje danych ILF EIF '!B8</f>
        <v>WMSP - DOSTEPY</v>
      </c>
      <c r="H25">
        <v>16</v>
      </c>
      <c r="I25">
        <v>7</v>
      </c>
    </row>
    <row r="26" spans="1:9" x14ac:dyDescent="0.25">
      <c r="A26">
        <f t="shared" si="0"/>
        <v>20</v>
      </c>
      <c r="B26" t="s">
        <v>877</v>
      </c>
      <c r="C26" s="6" t="s">
        <v>32</v>
      </c>
      <c r="D26">
        <v>1</v>
      </c>
      <c r="E26">
        <v>1</v>
      </c>
      <c r="F26" s="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4</v>
      </c>
      <c r="G26" t="str">
        <f>'Funkcje danych ILF EIF '!B11</f>
        <v>WMSP - Usługa POBIERZ_UMOWE</v>
      </c>
    </row>
    <row r="27" spans="1:9" x14ac:dyDescent="0.25">
      <c r="A27">
        <f t="shared" si="0"/>
        <v>21</v>
      </c>
      <c r="B27" t="s">
        <v>883</v>
      </c>
      <c r="C27" s="6" t="s">
        <v>32</v>
      </c>
      <c r="D27">
        <v>1</v>
      </c>
      <c r="E27">
        <v>1</v>
      </c>
      <c r="F27" s="6">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4</v>
      </c>
      <c r="G27" t="str">
        <f>'Funkcje danych ILF EIF '!B11</f>
        <v>WMSP - Usługa POBIERZ_UMOWE</v>
      </c>
    </row>
    <row r="28" spans="1:9" x14ac:dyDescent="0.25">
      <c r="A28">
        <f t="shared" si="0"/>
        <v>22</v>
      </c>
      <c r="B28" t="s">
        <v>885</v>
      </c>
      <c r="C28" s="6" t="s">
        <v>32</v>
      </c>
      <c r="D28">
        <v>1</v>
      </c>
      <c r="E28">
        <v>1</v>
      </c>
      <c r="F28" s="6">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4</v>
      </c>
      <c r="G28" t="str">
        <f>'Funkcje danych ILF EIF '!B11</f>
        <v>WMSP - Usługa POBIERZ_UMOWE</v>
      </c>
    </row>
    <row r="29" spans="1:9" x14ac:dyDescent="0.25">
      <c r="A29">
        <f t="shared" si="0"/>
        <v>23</v>
      </c>
      <c r="B29" t="s">
        <v>887</v>
      </c>
      <c r="C29" s="6" t="s">
        <v>32</v>
      </c>
      <c r="D29">
        <v>1</v>
      </c>
      <c r="E29">
        <v>1</v>
      </c>
      <c r="F29" s="6">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4</v>
      </c>
      <c r="G29" t="str">
        <f>'Funkcje danych ILF EIF '!B12</f>
        <v>WMSP - Usługa PODPISZ_UMOWE</v>
      </c>
    </row>
    <row r="30" spans="1:9" x14ac:dyDescent="0.25">
      <c r="A30">
        <f t="shared" si="0"/>
        <v>24</v>
      </c>
      <c r="B30" t="s">
        <v>889</v>
      </c>
      <c r="C30" s="6" t="s">
        <v>32</v>
      </c>
      <c r="D30">
        <v>1</v>
      </c>
      <c r="E30">
        <v>1</v>
      </c>
      <c r="F30" s="6">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4</v>
      </c>
      <c r="G30" t="str">
        <f>'Funkcje danych ILF EIF '!B12</f>
        <v>WMSP - Usługa PODPISZ_UMOWE</v>
      </c>
    </row>
    <row r="31" spans="1:9" x14ac:dyDescent="0.25">
      <c r="A31">
        <f t="shared" si="0"/>
        <v>25</v>
      </c>
      <c r="B31" t="s">
        <v>891</v>
      </c>
      <c r="C31" s="6" t="s">
        <v>28</v>
      </c>
      <c r="D31">
        <v>1</v>
      </c>
      <c r="E31">
        <f>SUM(H31:I31)</f>
        <v>20</v>
      </c>
      <c r="F31" s="6">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4</v>
      </c>
      <c r="G31" t="str">
        <f>'Funkcje danych ILF EIF '!B13</f>
        <v>WMSP - LISTA_UMOW</v>
      </c>
      <c r="H31">
        <v>12</v>
      </c>
      <c r="I31">
        <v>8</v>
      </c>
    </row>
    <row r="32" spans="1:9" x14ac:dyDescent="0.25">
      <c r="A32">
        <f t="shared" si="0"/>
        <v>26</v>
      </c>
      <c r="B32" t="s">
        <v>892</v>
      </c>
      <c r="C32" s="6" t="s">
        <v>28</v>
      </c>
      <c r="D32">
        <v>1</v>
      </c>
      <c r="E32">
        <f>SUM(H32:I32)</f>
        <v>20</v>
      </c>
      <c r="F32" s="6">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4</v>
      </c>
      <c r="G32" t="str">
        <f>'Funkcje danych ILF EIF '!B13</f>
        <v>WMSP - LISTA_UMOW</v>
      </c>
      <c r="H32">
        <v>12</v>
      </c>
      <c r="I32">
        <v>8</v>
      </c>
    </row>
    <row r="33" spans="1:9" x14ac:dyDescent="0.25">
      <c r="A33">
        <f t="shared" si="0"/>
        <v>27</v>
      </c>
      <c r="B33" s="36" t="s">
        <v>921</v>
      </c>
      <c r="C33" s="6" t="s">
        <v>32</v>
      </c>
      <c r="D33">
        <v>1</v>
      </c>
      <c r="E33">
        <v>1</v>
      </c>
      <c r="F33" s="6">
        <f>IF(OR(D33="",E33=""),"-",IF(C33=Config!$F$2,IF(D33&lt;2,IF(E33&lt;=5,Config!$G$3,IF(E33&lt;=19,Config!$H$3,IF(E33&gt;19,Config!$I$3,""))),IF(AND(D33=2,D33&lt;=5),IF(E33&lt;=5,Config!$G$4,IF(E33&lt;=19,Config!$H$4,IF(E33&gt;19,Config!$I$4,""))),IF(D33&gt;2,IF(E33&lt;=5,Config!$G$5,IF(E33&lt;=19,Config!$H$5,IF(E33&gt;19,Config!$I$5,"")))))),IF(C33=Config!$F$6,IF(D33&lt;2,IF(E33&lt;=5,Config!$G$7,IF(E33&lt;=19,Config!$H$7,IF(E33&gt;19,Config!$I$7,""))),IF(AND(D33&gt;=2,D33&lt;=3),IF(E33&lt;=5,Config!$G$8,IF(E33&lt;=19,Config!$H$8,IF(E33&gt;19,Config!$I$8,""))),IF(D33&gt;3,IF(E33&lt;=5,Config!$G$9,IF(E33&lt;=19,Config!$H$9,IF(E33&gt;19,Config!$I$9,"")))))),IF(C33=Config!$F$10,IF(D33&lt;2,IF(E33&lt;=4,Config!$G$11,IF(E33&lt;=15,Config!$H$11,IF(E33&gt;15,Config!$I$11,""))),IF(D33=2,IF(E33&lt;=4,Config!$G$12,IF(E33&lt;=15,Config!$H$12,IF(E33&gt;15,Config!$I$12,""))),IF(D33&gt;2,IF(E33&lt;=4,Config!$G$13,IF(E33&lt;=15,Config!$H$13,IF(E33&gt;15,Config!$I$13,"")))))),"ERROR"))))</f>
        <v>4</v>
      </c>
      <c r="G33" t="str">
        <f>'Funkcje danych ILF EIF '!B15</f>
        <v>EUFG - Usługa_LOGOWANIE</v>
      </c>
    </row>
    <row r="34" spans="1:9" x14ac:dyDescent="0.25">
      <c r="A34">
        <f t="shared" si="0"/>
        <v>28</v>
      </c>
      <c r="B34" s="36" t="s">
        <v>922</v>
      </c>
      <c r="C34" s="6" t="s">
        <v>32</v>
      </c>
      <c r="D34">
        <v>1</v>
      </c>
      <c r="E34">
        <v>1</v>
      </c>
      <c r="F34" s="6">
        <f>IF(OR(D34="",E34=""),"-",IF(C34=Config!$F$2,IF(D34&lt;2,IF(E34&lt;=5,Config!$G$3,IF(E34&lt;=19,Config!$H$3,IF(E34&gt;19,Config!$I$3,""))),IF(AND(D34=2,D34&lt;=5),IF(E34&lt;=5,Config!$G$4,IF(E34&lt;=19,Config!$H$4,IF(E34&gt;19,Config!$I$4,""))),IF(D34&gt;2,IF(E34&lt;=5,Config!$G$5,IF(E34&lt;=19,Config!$H$5,IF(E34&gt;19,Config!$I$5,"")))))),IF(C34=Config!$F$6,IF(D34&lt;2,IF(E34&lt;=5,Config!$G$7,IF(E34&lt;=19,Config!$H$7,IF(E34&gt;19,Config!$I$7,""))),IF(AND(D34&gt;=2,D34&lt;=3),IF(E34&lt;=5,Config!$G$8,IF(E34&lt;=19,Config!$H$8,IF(E34&gt;19,Config!$I$8,""))),IF(D34&gt;3,IF(E34&lt;=5,Config!$G$9,IF(E34&lt;=19,Config!$H$9,IF(E34&gt;19,Config!$I$9,"")))))),IF(C34=Config!$F$10,IF(D34&lt;2,IF(E34&lt;=4,Config!$G$11,IF(E34&lt;=15,Config!$H$11,IF(E34&gt;15,Config!$I$11,""))),IF(D34=2,IF(E34&lt;=4,Config!$G$12,IF(E34&lt;=15,Config!$H$12,IF(E34&gt;15,Config!$I$12,""))),IF(D34&gt;2,IF(E34&lt;=4,Config!$G$13,IF(E34&lt;=15,Config!$H$13,IF(E34&gt;15,Config!$I$13,"")))))),"ERROR"))))</f>
        <v>4</v>
      </c>
      <c r="G34" t="str">
        <f>'Funkcje danych ILF EIF '!B15</f>
        <v>EUFG - Usługa_LOGOWANIE</v>
      </c>
    </row>
    <row r="35" spans="1:9" x14ac:dyDescent="0.25">
      <c r="A35">
        <f t="shared" si="0"/>
        <v>29</v>
      </c>
      <c r="B35" s="36" t="s">
        <v>955</v>
      </c>
      <c r="C35" s="6" t="s">
        <v>28</v>
      </c>
      <c r="D35">
        <v>1</v>
      </c>
      <c r="E35">
        <v>1</v>
      </c>
      <c r="F35" s="6">
        <f>IF(OR(D35="",E35=""),"-",IF(C35=Config!$F$2,IF(D35&lt;2,IF(E35&lt;=5,Config!$G$3,IF(E35&lt;=19,Config!$H$3,IF(E35&gt;19,Config!$I$3,""))),IF(AND(D35=2,D35&lt;=5),IF(E35&lt;=5,Config!$G$4,IF(E35&lt;=19,Config!$H$4,IF(E35&gt;19,Config!$I$4,""))),IF(D35&gt;2,IF(E35&lt;=5,Config!$G$5,IF(E35&lt;=19,Config!$H$5,IF(E35&gt;19,Config!$I$5,"")))))),IF(C35=Config!$F$6,IF(D35&lt;2,IF(E35&lt;=5,Config!$G$7,IF(E35&lt;=19,Config!$H$7,IF(E35&gt;19,Config!$I$7,""))),IF(AND(D35&gt;=2,D35&lt;=3),IF(E35&lt;=5,Config!$G$8,IF(E35&lt;=19,Config!$H$8,IF(E35&gt;19,Config!$I$8,""))),IF(D35&gt;3,IF(E35&lt;=5,Config!$G$9,IF(E35&lt;=19,Config!$H$9,IF(E35&gt;19,Config!$I$9,"")))))),IF(C35=Config!$F$10,IF(D35&lt;2,IF(E35&lt;=4,Config!$G$11,IF(E35&lt;=15,Config!$H$11,IF(E35&gt;15,Config!$I$11,""))),IF(D35=2,IF(E35&lt;=4,Config!$G$12,IF(E35&lt;=15,Config!$H$12,IF(E35&gt;15,Config!$I$12,""))),IF(D35&gt;2,IF(E35&lt;=4,Config!$G$13,IF(E35&lt;=15,Config!$H$13,IF(E35&gt;15,Config!$I$13,"")))))),"ERROR"))))</f>
        <v>3</v>
      </c>
      <c r="G35" t="str">
        <f>'Funkcje danych ILF EIF '!B16</f>
        <v>WMSP - Usługa DANE_KONTA</v>
      </c>
    </row>
    <row r="36" spans="1:9" x14ac:dyDescent="0.25">
      <c r="A36">
        <f t="shared" si="0"/>
        <v>30</v>
      </c>
      <c r="B36" s="36" t="s">
        <v>956</v>
      </c>
      <c r="C36" s="6" t="s">
        <v>28</v>
      </c>
      <c r="D36">
        <v>1</v>
      </c>
      <c r="E36">
        <v>1</v>
      </c>
      <c r="F36" s="6">
        <f>IF(OR(D36="",E36=""),"-",IF(C36=Config!$F$2,IF(D36&lt;2,IF(E36&lt;=5,Config!$G$3,IF(E36&lt;=19,Config!$H$3,IF(E36&gt;19,Config!$I$3,""))),IF(AND(D36=2,D36&lt;=5),IF(E36&lt;=5,Config!$G$4,IF(E36&lt;=19,Config!$H$4,IF(E36&gt;19,Config!$I$4,""))),IF(D36&gt;2,IF(E36&lt;=5,Config!$G$5,IF(E36&lt;=19,Config!$H$5,IF(E36&gt;19,Config!$I$5,"")))))),IF(C36=Config!$F$6,IF(D36&lt;2,IF(E36&lt;=5,Config!$G$7,IF(E36&lt;=19,Config!$H$7,IF(E36&gt;19,Config!$I$7,""))),IF(AND(D36&gt;=2,D36&lt;=3),IF(E36&lt;=5,Config!$G$8,IF(E36&lt;=19,Config!$H$8,IF(E36&gt;19,Config!$I$8,""))),IF(D36&gt;3,IF(E36&lt;=5,Config!$G$9,IF(E36&lt;=19,Config!$H$9,IF(E36&gt;19,Config!$I$9,"")))))),IF(C36=Config!$F$10,IF(D36&lt;2,IF(E36&lt;=4,Config!$G$11,IF(E36&lt;=15,Config!$H$11,IF(E36&gt;15,Config!$I$11,""))),IF(D36=2,IF(E36&lt;=4,Config!$G$12,IF(E36&lt;=15,Config!$H$12,IF(E36&gt;15,Config!$I$12,""))),IF(D36&gt;2,IF(E36&lt;=4,Config!$G$13,IF(E36&lt;=15,Config!$H$13,IF(E36&gt;15,Config!$I$13,"")))))),"ERROR"))))</f>
        <v>3</v>
      </c>
      <c r="G36" t="str">
        <f>'Funkcje danych ILF EIF '!B16</f>
        <v>WMSP - Usługa DANE_KONTA</v>
      </c>
    </row>
    <row r="37" spans="1:9" x14ac:dyDescent="0.25">
      <c r="A37">
        <f t="shared" si="0"/>
        <v>31</v>
      </c>
      <c r="B37" s="36" t="s">
        <v>953</v>
      </c>
      <c r="C37" s="6" t="s">
        <v>28</v>
      </c>
      <c r="D37">
        <v>1</v>
      </c>
      <c r="E37">
        <f>5+9</f>
        <v>14</v>
      </c>
      <c r="F37" s="6">
        <f>IF(OR(D37="",E37=""),"-",IF(C37=Config!$F$2,IF(D37&lt;2,IF(E37&lt;=5,Config!$G$3,IF(E37&lt;=19,Config!$H$3,IF(E37&gt;19,Config!$I$3,""))),IF(AND(D37=2,D37&lt;=5),IF(E37&lt;=5,Config!$G$4,IF(E37&lt;=19,Config!$H$4,IF(E37&gt;19,Config!$I$4,""))),IF(D37&gt;2,IF(E37&lt;=5,Config!$G$5,IF(E37&lt;=19,Config!$H$5,IF(E37&gt;19,Config!$I$5,"")))))),IF(C37=Config!$F$6,IF(D37&lt;2,IF(E37&lt;=5,Config!$G$7,IF(E37&lt;=19,Config!$H$7,IF(E37&gt;19,Config!$I$7,""))),IF(AND(D37&gt;=2,D37&lt;=3),IF(E37&lt;=5,Config!$G$8,IF(E37&lt;=19,Config!$H$8,IF(E37&gt;19,Config!$I$8,""))),IF(D37&gt;3,IF(E37&lt;=5,Config!$G$9,IF(E37&lt;=19,Config!$H$9,IF(E37&gt;19,Config!$I$9,"")))))),IF(C37=Config!$F$10,IF(D37&lt;2,IF(E37&lt;=4,Config!$G$11,IF(E37&lt;=15,Config!$H$11,IF(E37&gt;15,Config!$I$11,""))),IF(D37=2,IF(E37&lt;=4,Config!$G$12,IF(E37&lt;=15,Config!$H$12,IF(E37&gt;15,Config!$I$12,""))),IF(D37&gt;2,IF(E37&lt;=4,Config!$G$13,IF(E37&lt;=15,Config!$H$13,IF(E37&gt;15,Config!$I$13,"")))))),"ERROR"))))</f>
        <v>3</v>
      </c>
      <c r="G37" t="str">
        <f>'Funkcje danych ILF EIF '!B17</f>
        <v>EUFG - Usługa pobierzDaneFirmyCEiDG_v3</v>
      </c>
    </row>
    <row r="38" spans="1:9" x14ac:dyDescent="0.25">
      <c r="A38">
        <f t="shared" si="0"/>
        <v>32</v>
      </c>
      <c r="B38" s="36" t="s">
        <v>954</v>
      </c>
      <c r="C38" s="6" t="s">
        <v>28</v>
      </c>
      <c r="D38">
        <v>1</v>
      </c>
      <c r="E38">
        <f>5+9</f>
        <v>14</v>
      </c>
      <c r="F38" s="6">
        <f>IF(OR(D38="",E38=""),"-",IF(C38=Config!$F$2,IF(D38&lt;2,IF(E38&lt;=5,Config!$G$3,IF(E38&lt;=19,Config!$H$3,IF(E38&gt;19,Config!$I$3,""))),IF(AND(D38=2,D38&lt;=5),IF(E38&lt;=5,Config!$G$4,IF(E38&lt;=19,Config!$H$4,IF(E38&gt;19,Config!$I$4,""))),IF(D38&gt;2,IF(E38&lt;=5,Config!$G$5,IF(E38&lt;=19,Config!$H$5,IF(E38&gt;19,Config!$I$5,"")))))),IF(C38=Config!$F$6,IF(D38&lt;2,IF(E38&lt;=5,Config!$G$7,IF(E38&lt;=19,Config!$H$7,IF(E38&gt;19,Config!$I$7,""))),IF(AND(D38&gt;=2,D38&lt;=3),IF(E38&lt;=5,Config!$G$8,IF(E38&lt;=19,Config!$H$8,IF(E38&gt;19,Config!$I$8,""))),IF(D38&gt;3,IF(E38&lt;=5,Config!$G$9,IF(E38&lt;=19,Config!$H$9,IF(E38&gt;19,Config!$I$9,"")))))),IF(C38=Config!$F$10,IF(D38&lt;2,IF(E38&lt;=4,Config!$G$11,IF(E38&lt;=15,Config!$H$11,IF(E38&gt;15,Config!$I$11,""))),IF(D38=2,IF(E38&lt;=4,Config!$G$12,IF(E38&lt;=15,Config!$H$12,IF(E38&gt;15,Config!$I$12,""))),IF(D38&gt;2,IF(E38&lt;=4,Config!$G$13,IF(E38&lt;=15,Config!$H$13,IF(E38&gt;15,Config!$I$13,"")))))),"ERROR"))))</f>
        <v>3</v>
      </c>
      <c r="G38" t="str">
        <f>'Funkcje danych ILF EIF '!B17</f>
        <v>EUFG - Usługa pobierzDaneFirmyCEiDG_v3</v>
      </c>
    </row>
    <row r="39" spans="1:9" x14ac:dyDescent="0.25">
      <c r="A39">
        <f t="shared" si="0"/>
        <v>33</v>
      </c>
      <c r="B39" s="36" t="s">
        <v>895</v>
      </c>
      <c r="C39" s="6" t="s">
        <v>32</v>
      </c>
      <c r="D39">
        <v>1</v>
      </c>
      <c r="E39">
        <f>2+4+1+7</f>
        <v>14</v>
      </c>
      <c r="F39" s="6">
        <f>IF(OR(D39="",E39=""),"-",IF(C39=Config!$F$2,IF(D39&lt;2,IF(E39&lt;=5,Config!$G$3,IF(E39&lt;=19,Config!$H$3,IF(E39&gt;19,Config!$I$3,""))),IF(AND(D39=2,D39&lt;=5),IF(E39&lt;=5,Config!$G$4,IF(E39&lt;=19,Config!$H$4,IF(E39&gt;19,Config!$I$4,""))),IF(D39&gt;2,IF(E39&lt;=5,Config!$G$5,IF(E39&lt;=19,Config!$H$5,IF(E39&gt;19,Config!$I$5,"")))))),IF(C39=Config!$F$6,IF(D39&lt;2,IF(E39&lt;=5,Config!$G$7,IF(E39&lt;=19,Config!$H$7,IF(E39&gt;19,Config!$I$7,""))),IF(AND(D39&gt;=2,D39&lt;=3),IF(E39&lt;=5,Config!$G$8,IF(E39&lt;=19,Config!$H$8,IF(E39&gt;19,Config!$I$8,""))),IF(D39&gt;3,IF(E39&lt;=5,Config!$G$9,IF(E39&lt;=19,Config!$H$9,IF(E39&gt;19,Config!$I$9,"")))))),IF(C39=Config!$F$10,IF(D39&lt;2,IF(E39&lt;=4,Config!$G$11,IF(E39&lt;=15,Config!$H$11,IF(E39&gt;15,Config!$I$11,""))),IF(D39=2,IF(E39&lt;=4,Config!$G$12,IF(E39&lt;=15,Config!$H$12,IF(E39&gt;15,Config!$I$12,""))),IF(D39&gt;2,IF(E39&lt;=4,Config!$G$13,IF(E39&lt;=15,Config!$H$13,IF(E39&gt;15,Config!$I$13,"")))))),"ERROR"))))</f>
        <v>4</v>
      </c>
      <c r="G39" t="str">
        <f>'Funkcje danych ILF EIF '!B18</f>
        <v>EUFG - Usługa LISTA_POJAZDOW + DANE_POJAZDU</v>
      </c>
    </row>
    <row r="40" spans="1:9" x14ac:dyDescent="0.25">
      <c r="A40">
        <f t="shared" ref="A40:A71" si="4">A39+1</f>
        <v>34</v>
      </c>
      <c r="B40" s="36" t="s">
        <v>896</v>
      </c>
      <c r="C40" s="6" t="s">
        <v>32</v>
      </c>
      <c r="D40">
        <v>1</v>
      </c>
      <c r="E40">
        <f>2+4+1+7</f>
        <v>14</v>
      </c>
      <c r="F40" s="6">
        <f>IF(OR(D40="",E40=""),"-",IF(C40=Config!$F$2,IF(D40&lt;2,IF(E40&lt;=5,Config!$G$3,IF(E40&lt;=19,Config!$H$3,IF(E40&gt;19,Config!$I$3,""))),IF(AND(D40=2,D40&lt;=5),IF(E40&lt;=5,Config!$G$4,IF(E40&lt;=19,Config!$H$4,IF(E40&gt;19,Config!$I$4,""))),IF(D40&gt;2,IF(E40&lt;=5,Config!$G$5,IF(E40&lt;=19,Config!$H$5,IF(E40&gt;19,Config!$I$5,"")))))),IF(C40=Config!$F$6,IF(D40&lt;2,IF(E40&lt;=5,Config!$G$7,IF(E40&lt;=19,Config!$H$7,IF(E40&gt;19,Config!$I$7,""))),IF(AND(D40&gt;=2,D40&lt;=3),IF(E40&lt;=5,Config!$G$8,IF(E40&lt;=19,Config!$H$8,IF(E40&gt;19,Config!$I$8,""))),IF(D40&gt;3,IF(E40&lt;=5,Config!$G$9,IF(E40&lt;=19,Config!$H$9,IF(E40&gt;19,Config!$I$9,"")))))),IF(C40=Config!$F$10,IF(D40&lt;2,IF(E40&lt;=4,Config!$G$11,IF(E40&lt;=15,Config!$H$11,IF(E40&gt;15,Config!$I$11,""))),IF(D40=2,IF(E40&lt;=4,Config!$G$12,IF(E40&lt;=15,Config!$H$12,IF(E40&gt;15,Config!$I$12,""))),IF(D40&gt;2,IF(E40&lt;=4,Config!$G$13,IF(E40&lt;=15,Config!$H$13,IF(E40&gt;15,Config!$I$13,"")))))),"ERROR"))))</f>
        <v>4</v>
      </c>
      <c r="G40" t="str">
        <f>'Funkcje danych ILF EIF '!B18</f>
        <v>EUFG - Usługa LISTA_POJAZDOW + DANE_POJAZDU</v>
      </c>
    </row>
    <row r="41" spans="1:9" x14ac:dyDescent="0.25">
      <c r="A41">
        <f t="shared" si="4"/>
        <v>35</v>
      </c>
      <c r="B41" s="36" t="s">
        <v>897</v>
      </c>
      <c r="C41" s="6" t="s">
        <v>28</v>
      </c>
      <c r="D41">
        <v>1</v>
      </c>
      <c r="E41">
        <f>SUM(H41:I41)</f>
        <v>24</v>
      </c>
      <c r="F41" s="6">
        <f>IF(OR(D41="",E41=""),"-",IF(C41=Config!$F$2,IF(D41&lt;2,IF(E41&lt;=5,Config!$G$3,IF(E41&lt;=19,Config!$H$3,IF(E41&gt;19,Config!$I$3,""))),IF(AND(D41=2,D41&lt;=5),IF(E41&lt;=5,Config!$G$4,IF(E41&lt;=19,Config!$H$4,IF(E41&gt;19,Config!$I$4,""))),IF(D41&gt;2,IF(E41&lt;=5,Config!$G$5,IF(E41&lt;=19,Config!$H$5,IF(E41&gt;19,Config!$I$5,"")))))),IF(C41=Config!$F$6,IF(D41&lt;2,IF(E41&lt;=5,Config!$G$7,IF(E41&lt;=19,Config!$H$7,IF(E41&gt;19,Config!$I$7,""))),IF(AND(D41&gt;=2,D41&lt;=3),IF(E41&lt;=5,Config!$G$8,IF(E41&lt;=19,Config!$H$8,IF(E41&gt;19,Config!$I$8,""))),IF(D41&gt;3,IF(E41&lt;=5,Config!$G$9,IF(E41&lt;=19,Config!$H$9,IF(E41&gt;19,Config!$I$9,"")))))),IF(C41=Config!$F$10,IF(D41&lt;2,IF(E41&lt;=4,Config!$G$11,IF(E41&lt;=15,Config!$H$11,IF(E41&gt;15,Config!$I$11,""))),IF(D41=2,IF(E41&lt;=4,Config!$G$12,IF(E41&lt;=15,Config!$H$12,IF(E41&gt;15,Config!$I$12,""))),IF(D41&gt;2,IF(E41&lt;=4,Config!$G$13,IF(E41&lt;=15,Config!$H$13,IF(E41&gt;15,Config!$I$13,"")))))),"ERROR"))))</f>
        <v>4</v>
      </c>
      <c r="G41" t="str">
        <f>'Funkcje danych ILF EIF '!B7</f>
        <v>WMSP - UMOWY (POJAZDY, STRONY_UMOWY)</v>
      </c>
      <c r="H41">
        <v>12</v>
      </c>
      <c r="I41">
        <v>12</v>
      </c>
    </row>
    <row r="42" spans="1:9" x14ac:dyDescent="0.25">
      <c r="A42">
        <f t="shared" si="4"/>
        <v>36</v>
      </c>
      <c r="B42" s="36" t="s">
        <v>898</v>
      </c>
      <c r="C42" s="6" t="s">
        <v>28</v>
      </c>
      <c r="D42">
        <v>1</v>
      </c>
      <c r="E42">
        <f t="shared" ref="E42:E43" si="5">SUM(H42:I42)</f>
        <v>24</v>
      </c>
      <c r="F42" s="6">
        <f>IF(OR(D42="",E42=""),"-",IF(C42=Config!$F$2,IF(D42&lt;2,IF(E42&lt;=5,Config!$G$3,IF(E42&lt;=19,Config!$H$3,IF(E42&gt;19,Config!$I$3,""))),IF(AND(D42=2,D42&lt;=5),IF(E42&lt;=5,Config!$G$4,IF(E42&lt;=19,Config!$H$4,IF(E42&gt;19,Config!$I$4,""))),IF(D42&gt;2,IF(E42&lt;=5,Config!$G$5,IF(E42&lt;=19,Config!$H$5,IF(E42&gt;19,Config!$I$5,"")))))),IF(C42=Config!$F$6,IF(D42&lt;2,IF(E42&lt;=5,Config!$G$7,IF(E42&lt;=19,Config!$H$7,IF(E42&gt;19,Config!$I$7,""))),IF(AND(D42&gt;=2,D42&lt;=3),IF(E42&lt;=5,Config!$G$8,IF(E42&lt;=19,Config!$H$8,IF(E42&gt;19,Config!$I$8,""))),IF(D42&gt;3,IF(E42&lt;=5,Config!$G$9,IF(E42&lt;=19,Config!$H$9,IF(E42&gt;19,Config!$I$9,"")))))),IF(C42=Config!$F$10,IF(D42&lt;2,IF(E42&lt;=4,Config!$G$11,IF(E42&lt;=15,Config!$H$11,IF(E42&gt;15,Config!$I$11,""))),IF(D42=2,IF(E42&lt;=4,Config!$G$12,IF(E42&lt;=15,Config!$H$12,IF(E42&gt;15,Config!$I$12,""))),IF(D42&gt;2,IF(E42&lt;=4,Config!$G$13,IF(E42&lt;=15,Config!$H$13,IF(E42&gt;15,Config!$I$13,"")))))),"ERROR"))))</f>
        <v>4</v>
      </c>
      <c r="G42" t="str">
        <f>'Funkcje danych ILF EIF '!B7</f>
        <v>WMSP - UMOWY (POJAZDY, STRONY_UMOWY)</v>
      </c>
      <c r="H42">
        <v>12</v>
      </c>
      <c r="I42">
        <v>12</v>
      </c>
    </row>
    <row r="43" spans="1:9" x14ac:dyDescent="0.25">
      <c r="A43">
        <f t="shared" si="4"/>
        <v>37</v>
      </c>
      <c r="B43" s="36" t="s">
        <v>899</v>
      </c>
      <c r="C43" s="6" t="s">
        <v>28</v>
      </c>
      <c r="D43">
        <v>1</v>
      </c>
      <c r="E43">
        <f t="shared" si="5"/>
        <v>24</v>
      </c>
      <c r="F43" s="6">
        <f>IF(OR(D43="",E43=""),"-",IF(C43=Config!$F$2,IF(D43&lt;2,IF(E43&lt;=5,Config!$G$3,IF(E43&lt;=19,Config!$H$3,IF(E43&gt;19,Config!$I$3,""))),IF(AND(D43=2,D43&lt;=5),IF(E43&lt;=5,Config!$G$4,IF(E43&lt;=19,Config!$H$4,IF(E43&gt;19,Config!$I$4,""))),IF(D43&gt;2,IF(E43&lt;=5,Config!$G$5,IF(E43&lt;=19,Config!$H$5,IF(E43&gt;19,Config!$I$5,"")))))),IF(C43=Config!$F$6,IF(D43&lt;2,IF(E43&lt;=5,Config!$G$7,IF(E43&lt;=19,Config!$H$7,IF(E43&gt;19,Config!$I$7,""))),IF(AND(D43&gt;=2,D43&lt;=3),IF(E43&lt;=5,Config!$G$8,IF(E43&lt;=19,Config!$H$8,IF(E43&gt;19,Config!$I$8,""))),IF(D43&gt;3,IF(E43&lt;=5,Config!$G$9,IF(E43&lt;=19,Config!$H$9,IF(E43&gt;19,Config!$I$9,"")))))),IF(C43=Config!$F$10,IF(D43&lt;2,IF(E43&lt;=4,Config!$G$11,IF(E43&lt;=15,Config!$H$11,IF(E43&gt;15,Config!$I$11,""))),IF(D43=2,IF(E43&lt;=4,Config!$G$12,IF(E43&lt;=15,Config!$H$12,IF(E43&gt;15,Config!$I$12,""))),IF(D43&gt;2,IF(E43&lt;=4,Config!$G$13,IF(E43&lt;=15,Config!$H$13,IF(E43&gt;15,Config!$I$13,"")))))),"ERROR"))))</f>
        <v>4</v>
      </c>
      <c r="G43" t="str">
        <f>'Funkcje danych ILF EIF '!B7</f>
        <v>WMSP - UMOWY (POJAZDY, STRONY_UMOWY)</v>
      </c>
      <c r="H43">
        <v>12</v>
      </c>
      <c r="I43">
        <v>12</v>
      </c>
    </row>
    <row r="44" spans="1:9" x14ac:dyDescent="0.25">
      <c r="A44">
        <f t="shared" si="4"/>
        <v>38</v>
      </c>
      <c r="B44" s="36" t="s">
        <v>900</v>
      </c>
      <c r="C44" s="6" t="s">
        <v>32</v>
      </c>
      <c r="D44">
        <v>1</v>
      </c>
      <c r="E44">
        <v>1</v>
      </c>
      <c r="F44" s="6">
        <f>IF(OR(D44="",E44=""),"-",IF(C44=Config!$F$2,IF(D44&lt;2,IF(E44&lt;=5,Config!$G$3,IF(E44&lt;=19,Config!$H$3,IF(E44&gt;19,Config!$I$3,""))),IF(AND(D44=2,D44&lt;=5),IF(E44&lt;=5,Config!$G$4,IF(E44&lt;=19,Config!$H$4,IF(E44&gt;19,Config!$I$4,""))),IF(D44&gt;2,IF(E44&lt;=5,Config!$G$5,IF(E44&lt;=19,Config!$H$5,IF(E44&gt;19,Config!$I$5,"")))))),IF(C44=Config!$F$6,IF(D44&lt;2,IF(E44&lt;=5,Config!$G$7,IF(E44&lt;=19,Config!$H$7,IF(E44&gt;19,Config!$I$7,""))),IF(AND(D44&gt;=2,D44&lt;=3),IF(E44&lt;=5,Config!$G$8,IF(E44&lt;=19,Config!$H$8,IF(E44&gt;19,Config!$I$8,""))),IF(D44&gt;3,IF(E44&lt;=5,Config!$G$9,IF(E44&lt;=19,Config!$H$9,IF(E44&gt;19,Config!$I$9,"")))))),IF(C44=Config!$F$10,IF(D44&lt;2,IF(E44&lt;=4,Config!$G$11,IF(E44&lt;=15,Config!$H$11,IF(E44&gt;15,Config!$I$11,""))),IF(D44=2,IF(E44&lt;=4,Config!$G$12,IF(E44&lt;=15,Config!$H$12,IF(E44&gt;15,Config!$I$12,""))),IF(D44&gt;2,IF(E44&lt;=4,Config!$G$13,IF(E44&lt;=15,Config!$H$13,IF(E44&gt;15,Config!$I$13,"")))))),"ERROR"))))</f>
        <v>4</v>
      </c>
      <c r="G44" t="str">
        <f>'Funkcje danych ILF EIF '!B19</f>
        <v>WMSP - Usługa GENERUJ_DOSTEP (SMS, MAIL)</v>
      </c>
    </row>
    <row r="45" spans="1:9" x14ac:dyDescent="0.25">
      <c r="A45">
        <f t="shared" si="4"/>
        <v>39</v>
      </c>
      <c r="B45" s="36" t="s">
        <v>901</v>
      </c>
      <c r="C45" s="6" t="s">
        <v>32</v>
      </c>
      <c r="D45">
        <v>1</v>
      </c>
      <c r="E45">
        <v>1</v>
      </c>
      <c r="F45" s="6">
        <f>IF(OR(D45="",E45=""),"-",IF(C45=Config!$F$2,IF(D45&lt;2,IF(E45&lt;=5,Config!$G$3,IF(E45&lt;=19,Config!$H$3,IF(E45&gt;19,Config!$I$3,""))),IF(AND(D45=2,D45&lt;=5),IF(E45&lt;=5,Config!$G$4,IF(E45&lt;=19,Config!$H$4,IF(E45&gt;19,Config!$I$4,""))),IF(D45&gt;2,IF(E45&lt;=5,Config!$G$5,IF(E45&lt;=19,Config!$H$5,IF(E45&gt;19,Config!$I$5,"")))))),IF(C45=Config!$F$6,IF(D45&lt;2,IF(E45&lt;=5,Config!$G$7,IF(E45&lt;=19,Config!$H$7,IF(E45&gt;19,Config!$I$7,""))),IF(AND(D45&gt;=2,D45&lt;=3),IF(E45&lt;=5,Config!$G$8,IF(E45&lt;=19,Config!$H$8,IF(E45&gt;19,Config!$I$8,""))),IF(D45&gt;3,IF(E45&lt;=5,Config!$G$9,IF(E45&lt;=19,Config!$H$9,IF(E45&gt;19,Config!$I$9,"")))))),IF(C45=Config!$F$10,IF(D45&lt;2,IF(E45&lt;=4,Config!$G$11,IF(E45&lt;=15,Config!$H$11,IF(E45&gt;15,Config!$I$11,""))),IF(D45=2,IF(E45&lt;=4,Config!$G$12,IF(E45&lt;=15,Config!$H$12,IF(E45&gt;15,Config!$I$12,""))),IF(D45&gt;2,IF(E45&lt;=4,Config!$G$13,IF(E45&lt;=15,Config!$H$13,IF(E45&gt;15,Config!$I$13,"")))))),"ERROR"))))</f>
        <v>4</v>
      </c>
      <c r="G45" t="str">
        <f>'Funkcje danych ILF EIF '!B19</f>
        <v>WMSP - Usługa GENERUJ_DOSTEP (SMS, MAIL)</v>
      </c>
    </row>
    <row r="46" spans="1:9" x14ac:dyDescent="0.25">
      <c r="A46">
        <f t="shared" si="4"/>
        <v>40</v>
      </c>
      <c r="B46" s="36" t="s">
        <v>902</v>
      </c>
      <c r="C46" s="6" t="s">
        <v>19</v>
      </c>
      <c r="D46">
        <v>1</v>
      </c>
      <c r="E46">
        <f>SUM(H46:I46)</f>
        <v>2</v>
      </c>
      <c r="F46" s="6">
        <f>IF(OR(D46="",E46=""),"-",IF(C46=Config!$F$2,IF(D46&lt;2,IF(E46&lt;=5,Config!$G$3,IF(E46&lt;=19,Config!$H$3,IF(E46&gt;19,Config!$I$3,""))),IF(AND(D46=2,D46&lt;=5),IF(E46&lt;=5,Config!$G$4,IF(E46&lt;=19,Config!$H$4,IF(E46&gt;19,Config!$I$4,""))),IF(D46&gt;2,IF(E46&lt;=5,Config!$G$5,IF(E46&lt;=19,Config!$H$5,IF(E46&gt;19,Config!$I$5,"")))))),IF(C46=Config!$F$6,IF(D46&lt;2,IF(E46&lt;=5,Config!$G$7,IF(E46&lt;=19,Config!$H$7,IF(E46&gt;19,Config!$I$7,""))),IF(AND(D46&gt;=2,D46&lt;=3),IF(E46&lt;=5,Config!$G$8,IF(E46&lt;=19,Config!$H$8,IF(E46&gt;19,Config!$I$8,""))),IF(D46&gt;3,IF(E46&lt;=5,Config!$G$9,IF(E46&lt;=19,Config!$H$9,IF(E46&gt;19,Config!$I$9,"")))))),IF(C46=Config!$F$10,IF(D46&lt;2,IF(E46&lt;=4,Config!$G$11,IF(E46&lt;=15,Config!$H$11,IF(E46&gt;15,Config!$I$11,""))),IF(D46=2,IF(E46&lt;=4,Config!$G$12,IF(E46&lt;=15,Config!$H$12,IF(E46&gt;15,Config!$I$12,""))),IF(D46&gt;2,IF(E46&lt;=4,Config!$G$13,IF(E46&lt;=15,Config!$H$13,IF(E46&gt;15,Config!$I$13,"")))))),"ERROR"))))</f>
        <v>3</v>
      </c>
      <c r="G46" t="str">
        <f>'Funkcje danych ILF EIF '!B7</f>
        <v>WMSP - UMOWY (POJAZDY, STRONY_UMOWY)</v>
      </c>
      <c r="H46">
        <v>1</v>
      </c>
      <c r="I46">
        <v>1</v>
      </c>
    </row>
    <row r="47" spans="1:9" x14ac:dyDescent="0.25">
      <c r="A47">
        <f t="shared" si="4"/>
        <v>41</v>
      </c>
      <c r="B47" s="36" t="s">
        <v>903</v>
      </c>
      <c r="C47" s="6" t="s">
        <v>19</v>
      </c>
      <c r="D47">
        <v>1</v>
      </c>
      <c r="E47">
        <f t="shared" ref="E47:E61" si="6">SUM(H47:I47)</f>
        <v>2</v>
      </c>
      <c r="F47" s="6">
        <f>IF(OR(D47="",E47=""),"-",IF(C47=Config!$F$2,IF(D47&lt;2,IF(E47&lt;=5,Config!$G$3,IF(E47&lt;=19,Config!$H$3,IF(E47&gt;19,Config!$I$3,""))),IF(AND(D47=2,D47&lt;=5),IF(E47&lt;=5,Config!$G$4,IF(E47&lt;=19,Config!$H$4,IF(E47&gt;19,Config!$I$4,""))),IF(D47&gt;2,IF(E47&lt;=5,Config!$G$5,IF(E47&lt;=19,Config!$H$5,IF(E47&gt;19,Config!$I$5,"")))))),IF(C47=Config!$F$6,IF(D47&lt;2,IF(E47&lt;=5,Config!$G$7,IF(E47&lt;=19,Config!$H$7,IF(E47&gt;19,Config!$I$7,""))),IF(AND(D47&gt;=2,D47&lt;=3),IF(E47&lt;=5,Config!$G$8,IF(E47&lt;=19,Config!$H$8,IF(E47&gt;19,Config!$I$8,""))),IF(D47&gt;3,IF(E47&lt;=5,Config!$G$9,IF(E47&lt;=19,Config!$H$9,IF(E47&gt;19,Config!$I$9,"")))))),IF(C47=Config!$F$10,IF(D47&lt;2,IF(E47&lt;=4,Config!$G$11,IF(E47&lt;=15,Config!$H$11,IF(E47&gt;15,Config!$I$11,""))),IF(D47=2,IF(E47&lt;=4,Config!$G$12,IF(E47&lt;=15,Config!$H$12,IF(E47&gt;15,Config!$I$12,""))),IF(D47&gt;2,IF(E47&lt;=4,Config!$G$13,IF(E47&lt;=15,Config!$H$13,IF(E47&gt;15,Config!$I$13,"")))))),"ERROR"))))</f>
        <v>3</v>
      </c>
      <c r="G47" t="str">
        <f>'Funkcje danych ILF EIF '!B7</f>
        <v>WMSP - UMOWY (POJAZDY, STRONY_UMOWY)</v>
      </c>
      <c r="H47">
        <v>1</v>
      </c>
      <c r="I47">
        <v>1</v>
      </c>
    </row>
    <row r="48" spans="1:9" x14ac:dyDescent="0.25">
      <c r="A48">
        <f t="shared" si="4"/>
        <v>42</v>
      </c>
      <c r="B48" s="36" t="s">
        <v>905</v>
      </c>
      <c r="C48" s="6" t="s">
        <v>19</v>
      </c>
      <c r="D48">
        <v>1</v>
      </c>
      <c r="E48">
        <f t="shared" si="6"/>
        <v>2</v>
      </c>
      <c r="F48" s="6">
        <f>IF(OR(D48="",E48=""),"-",IF(C48=Config!$F$2,IF(D48&lt;2,IF(E48&lt;=5,Config!$G$3,IF(E48&lt;=19,Config!$H$3,IF(E48&gt;19,Config!$I$3,""))),IF(AND(D48=2,D48&lt;=5),IF(E48&lt;=5,Config!$G$4,IF(E48&lt;=19,Config!$H$4,IF(E48&gt;19,Config!$I$4,""))),IF(D48&gt;2,IF(E48&lt;=5,Config!$G$5,IF(E48&lt;=19,Config!$H$5,IF(E48&gt;19,Config!$I$5,"")))))),IF(C48=Config!$F$6,IF(D48&lt;2,IF(E48&lt;=5,Config!$G$7,IF(E48&lt;=19,Config!$H$7,IF(E48&gt;19,Config!$I$7,""))),IF(AND(D48&gt;=2,D48&lt;=3),IF(E48&lt;=5,Config!$G$8,IF(E48&lt;=19,Config!$H$8,IF(E48&gt;19,Config!$I$8,""))),IF(D48&gt;3,IF(E48&lt;=5,Config!$G$9,IF(E48&lt;=19,Config!$H$9,IF(E48&gt;19,Config!$I$9,"")))))),IF(C48=Config!$F$10,IF(D48&lt;2,IF(E48&lt;=4,Config!$G$11,IF(E48&lt;=15,Config!$H$11,IF(E48&gt;15,Config!$I$11,""))),IF(D48=2,IF(E48&lt;=4,Config!$G$12,IF(E48&lt;=15,Config!$H$12,IF(E48&gt;15,Config!$I$12,""))),IF(D48&gt;2,IF(E48&lt;=4,Config!$G$13,IF(E48&lt;=15,Config!$H$13,IF(E48&gt;15,Config!$I$13,"")))))),"ERROR"))))</f>
        <v>3</v>
      </c>
      <c r="G48" t="s">
        <v>950</v>
      </c>
      <c r="H48">
        <v>1</v>
      </c>
      <c r="I48">
        <v>1</v>
      </c>
    </row>
    <row r="49" spans="1:9" x14ac:dyDescent="0.25">
      <c r="A49">
        <f t="shared" si="4"/>
        <v>43</v>
      </c>
      <c r="B49" s="36" t="s">
        <v>904</v>
      </c>
      <c r="C49" s="6" t="s">
        <v>19</v>
      </c>
      <c r="D49">
        <v>1</v>
      </c>
      <c r="E49">
        <f t="shared" si="6"/>
        <v>2</v>
      </c>
      <c r="F49" s="6">
        <f>IF(OR(D49="",E49=""),"-",IF(C49=Config!$F$2,IF(D49&lt;2,IF(E49&lt;=5,Config!$G$3,IF(E49&lt;=19,Config!$H$3,IF(E49&gt;19,Config!$I$3,""))),IF(AND(D49=2,D49&lt;=5),IF(E49&lt;=5,Config!$G$4,IF(E49&lt;=19,Config!$H$4,IF(E49&gt;19,Config!$I$4,""))),IF(D49&gt;2,IF(E49&lt;=5,Config!$G$5,IF(E49&lt;=19,Config!$H$5,IF(E49&gt;19,Config!$I$5,"")))))),IF(C49=Config!$F$6,IF(D49&lt;2,IF(E49&lt;=5,Config!$G$7,IF(E49&lt;=19,Config!$H$7,IF(E49&gt;19,Config!$I$7,""))),IF(AND(D49&gt;=2,D49&lt;=3),IF(E49&lt;=5,Config!$G$8,IF(E49&lt;=19,Config!$H$8,IF(E49&gt;19,Config!$I$8,""))),IF(D49&gt;3,IF(E49&lt;=5,Config!$G$9,IF(E49&lt;=19,Config!$H$9,IF(E49&gt;19,Config!$I$9,"")))))),IF(C49=Config!$F$10,IF(D49&lt;2,IF(E49&lt;=4,Config!$G$11,IF(E49&lt;=15,Config!$H$11,IF(E49&gt;15,Config!$I$11,""))),IF(D49=2,IF(E49&lt;=4,Config!$G$12,IF(E49&lt;=15,Config!$H$12,IF(E49&gt;15,Config!$I$12,""))),IF(D49&gt;2,IF(E49&lt;=4,Config!$G$13,IF(E49&lt;=15,Config!$H$13,IF(E49&gt;15,Config!$I$13,"")))))),"ERROR"))))</f>
        <v>3</v>
      </c>
      <c r="G49" t="s">
        <v>950</v>
      </c>
      <c r="H49">
        <v>1</v>
      </c>
      <c r="I49">
        <v>1</v>
      </c>
    </row>
    <row r="50" spans="1:9" x14ac:dyDescent="0.25">
      <c r="A50">
        <f t="shared" si="4"/>
        <v>44</v>
      </c>
      <c r="B50" s="36" t="s">
        <v>906</v>
      </c>
      <c r="C50" s="6" t="s">
        <v>19</v>
      </c>
      <c r="D50">
        <v>1</v>
      </c>
      <c r="E50">
        <f t="shared" si="6"/>
        <v>87</v>
      </c>
      <c r="F50" s="6">
        <f>IF(OR(D50="",E50=""),"-",IF(C50=Config!$F$2,IF(D50&lt;2,IF(E50&lt;=5,Config!$G$3,IF(E50&lt;=19,Config!$H$3,IF(E50&gt;19,Config!$I$3,""))),IF(AND(D50=2,D50&lt;=5),IF(E50&lt;=5,Config!$G$4,IF(E50&lt;=19,Config!$H$4,IF(E50&gt;19,Config!$I$4,""))),IF(D50&gt;2,IF(E50&lt;=5,Config!$G$5,IF(E50&lt;=19,Config!$H$5,IF(E50&gt;19,Config!$I$5,"")))))),IF(C50=Config!$F$6,IF(D50&lt;2,IF(E50&lt;=5,Config!$G$7,IF(E50&lt;=19,Config!$H$7,IF(E50&gt;19,Config!$I$7,""))),IF(AND(D50&gt;=2,D50&lt;=3),IF(E50&lt;=5,Config!$G$8,IF(E50&lt;=19,Config!$H$8,IF(E50&gt;19,Config!$I$8,""))),IF(D50&gt;3,IF(E50&lt;=5,Config!$G$9,IF(E50&lt;=19,Config!$H$9,IF(E50&gt;19,Config!$I$9,"")))))),IF(C50=Config!$F$10,IF(D50&lt;2,IF(E50&lt;=4,Config!$G$11,IF(E50&lt;=15,Config!$H$11,IF(E50&gt;15,Config!$I$11,""))),IF(D50=2,IF(E50&lt;=4,Config!$G$12,IF(E50&lt;=15,Config!$H$12,IF(E50&gt;15,Config!$I$12,""))),IF(D50&gt;2,IF(E50&lt;=4,Config!$G$13,IF(E50&lt;=15,Config!$H$13,IF(E50&gt;15,Config!$I$13,"")))))),"ERROR"))))</f>
        <v>4</v>
      </c>
      <c r="G50" t="str">
        <f>'Funkcje danych ILF EIF '!B7</f>
        <v>WMSP - UMOWY (POJAZDY, STRONY_UMOWY)</v>
      </c>
      <c r="H50">
        <f>37+24+12+12</f>
        <v>85</v>
      </c>
      <c r="I50">
        <v>2</v>
      </c>
    </row>
    <row r="51" spans="1:9" x14ac:dyDescent="0.25">
      <c r="A51">
        <f t="shared" si="4"/>
        <v>45</v>
      </c>
      <c r="B51" s="36" t="s">
        <v>907</v>
      </c>
      <c r="C51" s="6" t="s">
        <v>19</v>
      </c>
      <c r="D51">
        <v>1</v>
      </c>
      <c r="E51">
        <f t="shared" si="6"/>
        <v>87</v>
      </c>
      <c r="F51" s="6">
        <f>IF(OR(D51="",E51=""),"-",IF(C51=Config!$F$2,IF(D51&lt;2,IF(E51&lt;=5,Config!$G$3,IF(E51&lt;=19,Config!$H$3,IF(E51&gt;19,Config!$I$3,""))),IF(AND(D51=2,D51&lt;=5),IF(E51&lt;=5,Config!$G$4,IF(E51&lt;=19,Config!$H$4,IF(E51&gt;19,Config!$I$4,""))),IF(D51&gt;2,IF(E51&lt;=5,Config!$G$5,IF(E51&lt;=19,Config!$H$5,IF(E51&gt;19,Config!$I$5,"")))))),IF(C51=Config!$F$6,IF(D51&lt;2,IF(E51&lt;=5,Config!$G$7,IF(E51&lt;=19,Config!$H$7,IF(E51&gt;19,Config!$I$7,""))),IF(AND(D51&gt;=2,D51&lt;=3),IF(E51&lt;=5,Config!$G$8,IF(E51&lt;=19,Config!$H$8,IF(E51&gt;19,Config!$I$8,""))),IF(D51&gt;3,IF(E51&lt;=5,Config!$G$9,IF(E51&lt;=19,Config!$H$9,IF(E51&gt;19,Config!$I$9,"")))))),IF(C51=Config!$F$10,IF(D51&lt;2,IF(E51&lt;=4,Config!$G$11,IF(E51&lt;=15,Config!$H$11,IF(E51&gt;15,Config!$I$11,""))),IF(D51=2,IF(E51&lt;=4,Config!$G$12,IF(E51&lt;=15,Config!$H$12,IF(E51&gt;15,Config!$I$12,""))),IF(D51&gt;2,IF(E51&lt;=4,Config!$G$13,IF(E51&lt;=15,Config!$H$13,IF(E51&gt;15,Config!$I$13,"")))))),"ERROR"))))</f>
        <v>4</v>
      </c>
      <c r="G51" t="str">
        <f>'Funkcje danych ILF EIF '!B7</f>
        <v>WMSP - UMOWY (POJAZDY, STRONY_UMOWY)</v>
      </c>
      <c r="H51">
        <f>37+24+12+12</f>
        <v>85</v>
      </c>
      <c r="I51">
        <v>2</v>
      </c>
    </row>
    <row r="52" spans="1:9" x14ac:dyDescent="0.25">
      <c r="A52">
        <f t="shared" si="4"/>
        <v>46</v>
      </c>
      <c r="B52" s="36" t="s">
        <v>908</v>
      </c>
      <c r="C52" s="6" t="s">
        <v>32</v>
      </c>
      <c r="D52">
        <v>1</v>
      </c>
      <c r="E52">
        <v>1</v>
      </c>
      <c r="F52" s="6">
        <f>IF(OR(D52="",E52=""),"-",IF(C52=Config!$F$2,IF(D52&lt;2,IF(E52&lt;=5,Config!$G$3,IF(E52&lt;=19,Config!$H$3,IF(E52&gt;19,Config!$I$3,""))),IF(AND(D52=2,D52&lt;=5),IF(E52&lt;=5,Config!$G$4,IF(E52&lt;=19,Config!$H$4,IF(E52&gt;19,Config!$I$4,""))),IF(D52&gt;2,IF(E52&lt;=5,Config!$G$5,IF(E52&lt;=19,Config!$H$5,IF(E52&gt;19,Config!$I$5,"")))))),IF(C52=Config!$F$6,IF(D52&lt;2,IF(E52&lt;=5,Config!$G$7,IF(E52&lt;=19,Config!$H$7,IF(E52&gt;19,Config!$I$7,""))),IF(AND(D52&gt;=2,D52&lt;=3),IF(E52&lt;=5,Config!$G$8,IF(E52&lt;=19,Config!$H$8,IF(E52&gt;19,Config!$I$8,""))),IF(D52&gt;3,IF(E52&lt;=5,Config!$G$9,IF(E52&lt;=19,Config!$H$9,IF(E52&gt;19,Config!$I$9,"")))))),IF(C52=Config!$F$10,IF(D52&lt;2,IF(E52&lt;=4,Config!$G$11,IF(E52&lt;=15,Config!$H$11,IF(E52&gt;15,Config!$I$11,""))),IF(D52=2,IF(E52&lt;=4,Config!$G$12,IF(E52&lt;=15,Config!$H$12,IF(E52&gt;15,Config!$I$12,""))),IF(D52&gt;2,IF(E52&lt;=4,Config!$G$13,IF(E52&lt;=15,Config!$H$13,IF(E52&gt;15,Config!$I$13,"")))))),"ERROR"))))</f>
        <v>4</v>
      </c>
      <c r="G52" t="str">
        <f>'Funkcje danych ILF EIF '!B20</f>
        <v>EUFG - Usługa WYSLIJ_POWIADOMIENIE</v>
      </c>
    </row>
    <row r="53" spans="1:9" x14ac:dyDescent="0.25">
      <c r="A53">
        <f t="shared" si="4"/>
        <v>47</v>
      </c>
      <c r="B53" s="36" t="s">
        <v>909</v>
      </c>
      <c r="C53" s="6" t="s">
        <v>32</v>
      </c>
      <c r="D53">
        <v>1</v>
      </c>
      <c r="E53">
        <v>1</v>
      </c>
      <c r="F53" s="6">
        <f>IF(OR(D53="",E53=""),"-",IF(C53=Config!$F$2,IF(D53&lt;2,IF(E53&lt;=5,Config!$G$3,IF(E53&lt;=19,Config!$H$3,IF(E53&gt;19,Config!$I$3,""))),IF(AND(D53=2,D53&lt;=5),IF(E53&lt;=5,Config!$G$4,IF(E53&lt;=19,Config!$H$4,IF(E53&gt;19,Config!$I$4,""))),IF(D53&gt;2,IF(E53&lt;=5,Config!$G$5,IF(E53&lt;=19,Config!$H$5,IF(E53&gt;19,Config!$I$5,"")))))),IF(C53=Config!$F$6,IF(D53&lt;2,IF(E53&lt;=5,Config!$G$7,IF(E53&lt;=19,Config!$H$7,IF(E53&gt;19,Config!$I$7,""))),IF(AND(D53&gt;=2,D53&lt;=3),IF(E53&lt;=5,Config!$G$8,IF(E53&lt;=19,Config!$H$8,IF(E53&gt;19,Config!$I$8,""))),IF(D53&gt;3,IF(E53&lt;=5,Config!$G$9,IF(E53&lt;=19,Config!$H$9,IF(E53&gt;19,Config!$I$9,"")))))),IF(C53=Config!$F$10,IF(D53&lt;2,IF(E53&lt;=4,Config!$G$11,IF(E53&lt;=15,Config!$H$11,IF(E53&gt;15,Config!$I$11,""))),IF(D53=2,IF(E53&lt;=4,Config!$G$12,IF(E53&lt;=15,Config!$H$12,IF(E53&gt;15,Config!$I$12,""))),IF(D53&gt;2,IF(E53&lt;=4,Config!$G$13,IF(E53&lt;=15,Config!$H$13,IF(E53&gt;15,Config!$I$13,"")))))),"ERROR"))))</f>
        <v>4</v>
      </c>
      <c r="G53" t="str">
        <f>'Funkcje danych ILF EIF '!B20</f>
        <v>EUFG - Usługa WYSLIJ_POWIADOMIENIE</v>
      </c>
    </row>
    <row r="54" spans="1:9" x14ac:dyDescent="0.25">
      <c r="A54">
        <f t="shared" si="4"/>
        <v>48</v>
      </c>
      <c r="B54" s="36" t="s">
        <v>910</v>
      </c>
      <c r="C54" s="6" t="s">
        <v>32</v>
      </c>
      <c r="D54">
        <v>1</v>
      </c>
      <c r="E54">
        <v>1</v>
      </c>
      <c r="F54" s="6">
        <f>IF(OR(D54="",E54=""),"-",IF(C54=Config!$F$2,IF(D54&lt;2,IF(E54&lt;=5,Config!$G$3,IF(E54&lt;=19,Config!$H$3,IF(E54&gt;19,Config!$I$3,""))),IF(AND(D54=2,D54&lt;=5),IF(E54&lt;=5,Config!$G$4,IF(E54&lt;=19,Config!$H$4,IF(E54&gt;19,Config!$I$4,""))),IF(D54&gt;2,IF(E54&lt;=5,Config!$G$5,IF(E54&lt;=19,Config!$H$5,IF(E54&gt;19,Config!$I$5,"")))))),IF(C54=Config!$F$6,IF(D54&lt;2,IF(E54&lt;=5,Config!$G$7,IF(E54&lt;=19,Config!$H$7,IF(E54&gt;19,Config!$I$7,""))),IF(AND(D54&gt;=2,D54&lt;=3),IF(E54&lt;=5,Config!$G$8,IF(E54&lt;=19,Config!$H$8,IF(E54&gt;19,Config!$I$8,""))),IF(D54&gt;3,IF(E54&lt;=5,Config!$G$9,IF(E54&lt;=19,Config!$H$9,IF(E54&gt;19,Config!$I$9,"")))))),IF(C54=Config!$F$10,IF(D54&lt;2,IF(E54&lt;=4,Config!$G$11,IF(E54&lt;=15,Config!$H$11,IF(E54&gt;15,Config!$I$11,""))),IF(D54=2,IF(E54&lt;=4,Config!$G$12,IF(E54&lt;=15,Config!$H$12,IF(E54&gt;15,Config!$I$12,""))),IF(D54&gt;2,IF(E54&lt;=4,Config!$G$13,IF(E54&lt;=15,Config!$H$13,IF(E54&gt;15,Config!$I$13,"")))))),"ERROR"))))</f>
        <v>4</v>
      </c>
      <c r="G54" t="str">
        <f>'Funkcje danych ILF EIF '!B20</f>
        <v>EUFG - Usługa WYSLIJ_POWIADOMIENIE</v>
      </c>
    </row>
    <row r="55" spans="1:9" x14ac:dyDescent="0.25">
      <c r="A55">
        <f t="shared" si="4"/>
        <v>49</v>
      </c>
      <c r="B55" s="36" t="s">
        <v>911</v>
      </c>
      <c r="C55" s="6" t="s">
        <v>32</v>
      </c>
      <c r="D55">
        <v>1</v>
      </c>
      <c r="E55">
        <v>1</v>
      </c>
      <c r="F55" s="6">
        <f>IF(OR(D55="",E55=""),"-",IF(C55=Config!$F$2,IF(D55&lt;2,IF(E55&lt;=5,Config!$G$3,IF(E55&lt;=19,Config!$H$3,IF(E55&gt;19,Config!$I$3,""))),IF(AND(D55=2,D55&lt;=5),IF(E55&lt;=5,Config!$G$4,IF(E55&lt;=19,Config!$H$4,IF(E55&gt;19,Config!$I$4,""))),IF(D55&gt;2,IF(E55&lt;=5,Config!$G$5,IF(E55&lt;=19,Config!$H$5,IF(E55&gt;19,Config!$I$5,"")))))),IF(C55=Config!$F$6,IF(D55&lt;2,IF(E55&lt;=5,Config!$G$7,IF(E55&lt;=19,Config!$H$7,IF(E55&gt;19,Config!$I$7,""))),IF(AND(D55&gt;=2,D55&lt;=3),IF(E55&lt;=5,Config!$G$8,IF(E55&lt;=19,Config!$H$8,IF(E55&gt;19,Config!$I$8,""))),IF(D55&gt;3,IF(E55&lt;=5,Config!$G$9,IF(E55&lt;=19,Config!$H$9,IF(E55&gt;19,Config!$I$9,"")))))),IF(C55=Config!$F$10,IF(D55&lt;2,IF(E55&lt;=4,Config!$G$11,IF(E55&lt;=15,Config!$H$11,IF(E55&gt;15,Config!$I$11,""))),IF(D55=2,IF(E55&lt;=4,Config!$G$12,IF(E55&lt;=15,Config!$H$12,IF(E55&gt;15,Config!$I$12,""))),IF(D55&gt;2,IF(E55&lt;=4,Config!$G$13,IF(E55&lt;=15,Config!$H$13,IF(E55&gt;15,Config!$I$13,"")))))),"ERROR"))))</f>
        <v>4</v>
      </c>
      <c r="G55" t="str">
        <f>'Funkcje danych ILF EIF '!B20</f>
        <v>EUFG - Usługa WYSLIJ_POWIADOMIENIE</v>
      </c>
    </row>
    <row r="56" spans="1:9" x14ac:dyDescent="0.25">
      <c r="A56">
        <f t="shared" si="4"/>
        <v>50</v>
      </c>
      <c r="B56" s="36" t="s">
        <v>912</v>
      </c>
      <c r="C56" s="6" t="s">
        <v>32</v>
      </c>
      <c r="D56">
        <v>1</v>
      </c>
      <c r="E56">
        <v>1</v>
      </c>
      <c r="F56" s="6">
        <f>IF(OR(D56="",E56=""),"-",IF(C56=Config!$F$2,IF(D56&lt;2,IF(E56&lt;=5,Config!$G$3,IF(E56&lt;=19,Config!$H$3,IF(E56&gt;19,Config!$I$3,""))),IF(AND(D56=2,D56&lt;=5),IF(E56&lt;=5,Config!$G$4,IF(E56&lt;=19,Config!$H$4,IF(E56&gt;19,Config!$I$4,""))),IF(D56&gt;2,IF(E56&lt;=5,Config!$G$5,IF(E56&lt;=19,Config!$H$5,IF(E56&gt;19,Config!$I$5,"")))))),IF(C56=Config!$F$6,IF(D56&lt;2,IF(E56&lt;=5,Config!$G$7,IF(E56&lt;=19,Config!$H$7,IF(E56&gt;19,Config!$I$7,""))),IF(AND(D56&gt;=2,D56&lt;=3),IF(E56&lt;=5,Config!$G$8,IF(E56&lt;=19,Config!$H$8,IF(E56&gt;19,Config!$I$8,""))),IF(D56&gt;3,IF(E56&lt;=5,Config!$G$9,IF(E56&lt;=19,Config!$H$9,IF(E56&gt;19,Config!$I$9,"")))))),IF(C56=Config!$F$10,IF(D56&lt;2,IF(E56&lt;=4,Config!$G$11,IF(E56&lt;=15,Config!$H$11,IF(E56&gt;15,Config!$I$11,""))),IF(D56=2,IF(E56&lt;=4,Config!$G$12,IF(E56&lt;=15,Config!$H$12,IF(E56&gt;15,Config!$I$12,""))),IF(D56&gt;2,IF(E56&lt;=4,Config!$G$13,IF(E56&lt;=15,Config!$H$13,IF(E56&gt;15,Config!$I$13,"")))))),"ERROR"))))</f>
        <v>4</v>
      </c>
      <c r="G56" t="str">
        <f>'Funkcje danych ILF EIF '!B20</f>
        <v>EUFG - Usługa WYSLIJ_POWIADOMIENIE</v>
      </c>
    </row>
    <row r="57" spans="1:9" x14ac:dyDescent="0.25">
      <c r="A57">
        <f t="shared" si="4"/>
        <v>51</v>
      </c>
      <c r="B57" s="36" t="s">
        <v>913</v>
      </c>
      <c r="C57" s="6" t="s">
        <v>32</v>
      </c>
      <c r="D57">
        <v>1</v>
      </c>
      <c r="E57">
        <v>1</v>
      </c>
      <c r="F57" s="6">
        <f>IF(OR(D57="",E57=""),"-",IF(C57=Config!$F$2,IF(D57&lt;2,IF(E57&lt;=5,Config!$G$3,IF(E57&lt;=19,Config!$H$3,IF(E57&gt;19,Config!$I$3,""))),IF(AND(D57=2,D57&lt;=5),IF(E57&lt;=5,Config!$G$4,IF(E57&lt;=19,Config!$H$4,IF(E57&gt;19,Config!$I$4,""))),IF(D57&gt;2,IF(E57&lt;=5,Config!$G$5,IF(E57&lt;=19,Config!$H$5,IF(E57&gt;19,Config!$I$5,"")))))),IF(C57=Config!$F$6,IF(D57&lt;2,IF(E57&lt;=5,Config!$G$7,IF(E57&lt;=19,Config!$H$7,IF(E57&gt;19,Config!$I$7,""))),IF(AND(D57&gt;=2,D57&lt;=3),IF(E57&lt;=5,Config!$G$8,IF(E57&lt;=19,Config!$H$8,IF(E57&gt;19,Config!$I$8,""))),IF(D57&gt;3,IF(E57&lt;=5,Config!$G$9,IF(E57&lt;=19,Config!$H$9,IF(E57&gt;19,Config!$I$9,"")))))),IF(C57=Config!$F$10,IF(D57&lt;2,IF(E57&lt;=4,Config!$G$11,IF(E57&lt;=15,Config!$H$11,IF(E57&gt;15,Config!$I$11,""))),IF(D57=2,IF(E57&lt;=4,Config!$G$12,IF(E57&lt;=15,Config!$H$12,IF(E57&gt;15,Config!$I$12,""))),IF(D57&gt;2,IF(E57&lt;=4,Config!$G$13,IF(E57&lt;=15,Config!$H$13,IF(E57&gt;15,Config!$I$13,"")))))),"ERROR"))))</f>
        <v>4</v>
      </c>
      <c r="G57" t="str">
        <f>'Funkcje danych ILF EIF '!B20</f>
        <v>EUFG - Usługa WYSLIJ_POWIADOMIENIE</v>
      </c>
    </row>
    <row r="58" spans="1:9" x14ac:dyDescent="0.25">
      <c r="A58">
        <f t="shared" si="4"/>
        <v>52</v>
      </c>
      <c r="B58" s="36" t="s">
        <v>914</v>
      </c>
      <c r="C58" s="6" t="s">
        <v>32</v>
      </c>
      <c r="D58">
        <v>1</v>
      </c>
      <c r="E58">
        <v>1</v>
      </c>
      <c r="F58" s="6">
        <f>IF(OR(D58="",E58=""),"-",IF(C58=Config!$F$2,IF(D58&lt;2,IF(E58&lt;=5,Config!$G$3,IF(E58&lt;=19,Config!$H$3,IF(E58&gt;19,Config!$I$3,""))),IF(AND(D58=2,D58&lt;=5),IF(E58&lt;=5,Config!$G$4,IF(E58&lt;=19,Config!$H$4,IF(E58&gt;19,Config!$I$4,""))),IF(D58&gt;2,IF(E58&lt;=5,Config!$G$5,IF(E58&lt;=19,Config!$H$5,IF(E58&gt;19,Config!$I$5,"")))))),IF(C58=Config!$F$6,IF(D58&lt;2,IF(E58&lt;=5,Config!$G$7,IF(E58&lt;=19,Config!$H$7,IF(E58&gt;19,Config!$I$7,""))),IF(AND(D58&gt;=2,D58&lt;=3),IF(E58&lt;=5,Config!$G$8,IF(E58&lt;=19,Config!$H$8,IF(E58&gt;19,Config!$I$8,""))),IF(D58&gt;3,IF(E58&lt;=5,Config!$G$9,IF(E58&lt;=19,Config!$H$9,IF(E58&gt;19,Config!$I$9,"")))))),IF(C58=Config!$F$10,IF(D58&lt;2,IF(E58&lt;=4,Config!$G$11,IF(E58&lt;=15,Config!$H$11,IF(E58&gt;15,Config!$I$11,""))),IF(D58=2,IF(E58&lt;=4,Config!$G$12,IF(E58&lt;=15,Config!$H$12,IF(E58&gt;15,Config!$I$12,""))),IF(D58&gt;2,IF(E58&lt;=4,Config!$G$13,IF(E58&lt;=15,Config!$H$13,IF(E58&gt;15,Config!$I$13,"")))))),"ERROR"))))</f>
        <v>4</v>
      </c>
      <c r="G58" t="str">
        <f>'Funkcje danych ILF EIF '!B20</f>
        <v>EUFG - Usługa WYSLIJ_POWIADOMIENIE</v>
      </c>
    </row>
    <row r="59" spans="1:9" x14ac:dyDescent="0.25">
      <c r="A59">
        <f t="shared" si="4"/>
        <v>53</v>
      </c>
      <c r="B59" s="36" t="s">
        <v>915</v>
      </c>
      <c r="C59" s="6" t="s">
        <v>32</v>
      </c>
      <c r="D59">
        <v>1</v>
      </c>
      <c r="E59">
        <v>1</v>
      </c>
      <c r="F59" s="6">
        <f>IF(OR(D59="",E59=""),"-",IF(C59=Config!$F$2,IF(D59&lt;2,IF(E59&lt;=5,Config!$G$3,IF(E59&lt;=19,Config!$H$3,IF(E59&gt;19,Config!$I$3,""))),IF(AND(D59=2,D59&lt;=5),IF(E59&lt;=5,Config!$G$4,IF(E59&lt;=19,Config!$H$4,IF(E59&gt;19,Config!$I$4,""))),IF(D59&gt;2,IF(E59&lt;=5,Config!$G$5,IF(E59&lt;=19,Config!$H$5,IF(E59&gt;19,Config!$I$5,"")))))),IF(C59=Config!$F$6,IF(D59&lt;2,IF(E59&lt;=5,Config!$G$7,IF(E59&lt;=19,Config!$H$7,IF(E59&gt;19,Config!$I$7,""))),IF(AND(D59&gt;=2,D59&lt;=3),IF(E59&lt;=5,Config!$G$8,IF(E59&lt;=19,Config!$H$8,IF(E59&gt;19,Config!$I$8,""))),IF(D59&gt;3,IF(E59&lt;=5,Config!$G$9,IF(E59&lt;=19,Config!$H$9,IF(E59&gt;19,Config!$I$9,"")))))),IF(C59=Config!$F$10,IF(D59&lt;2,IF(E59&lt;=4,Config!$G$11,IF(E59&lt;=15,Config!$H$11,IF(E59&gt;15,Config!$I$11,""))),IF(D59=2,IF(E59&lt;=4,Config!$G$12,IF(E59&lt;=15,Config!$H$12,IF(E59&gt;15,Config!$I$12,""))),IF(D59&gt;2,IF(E59&lt;=4,Config!$G$13,IF(E59&lt;=15,Config!$H$13,IF(E59&gt;15,Config!$I$13,"")))))),"ERROR"))))</f>
        <v>4</v>
      </c>
      <c r="G59" t="str">
        <f>'Funkcje danych ILF EIF '!B20</f>
        <v>EUFG - Usługa WYSLIJ_POWIADOMIENIE</v>
      </c>
    </row>
    <row r="60" spans="1:9" x14ac:dyDescent="0.25">
      <c r="A60">
        <f t="shared" si="4"/>
        <v>54</v>
      </c>
      <c r="B60" s="36" t="s">
        <v>917</v>
      </c>
      <c r="C60" s="6" t="s">
        <v>28</v>
      </c>
      <c r="D60">
        <v>1</v>
      </c>
      <c r="E60">
        <f t="shared" si="6"/>
        <v>86</v>
      </c>
      <c r="F60" s="6">
        <f>IF(OR(D60="",E60=""),"-",IF(C60=Config!$F$2,IF(D60&lt;2,IF(E60&lt;=5,Config!$G$3,IF(E60&lt;=19,Config!$H$3,IF(E60&gt;19,Config!$I$3,""))),IF(AND(D60=2,D60&lt;=5),IF(E60&lt;=5,Config!$G$4,IF(E60&lt;=19,Config!$H$4,IF(E60&gt;19,Config!$I$4,""))),IF(D60&gt;2,IF(E60&lt;=5,Config!$G$5,IF(E60&lt;=19,Config!$H$5,IF(E60&gt;19,Config!$I$5,"")))))),IF(C60=Config!$F$6,IF(D60&lt;2,IF(E60&lt;=5,Config!$G$7,IF(E60&lt;=19,Config!$H$7,IF(E60&gt;19,Config!$I$7,""))),IF(AND(D60&gt;=2,D60&lt;=3),IF(E60&lt;=5,Config!$G$8,IF(E60&lt;=19,Config!$H$8,IF(E60&gt;19,Config!$I$8,""))),IF(D60&gt;3,IF(E60&lt;=5,Config!$G$9,IF(E60&lt;=19,Config!$H$9,IF(E60&gt;19,Config!$I$9,"")))))),IF(C60=Config!$F$10,IF(D60&lt;2,IF(E60&lt;=4,Config!$G$11,IF(E60&lt;=15,Config!$H$11,IF(E60&gt;15,Config!$I$11,""))),IF(D60=2,IF(E60&lt;=4,Config!$G$12,IF(E60&lt;=15,Config!$H$12,IF(E60&gt;15,Config!$I$12,""))),IF(D60&gt;2,IF(E60&lt;=4,Config!$G$13,IF(E60&lt;=15,Config!$H$13,IF(E60&gt;15,Config!$I$13,"")))))),"ERROR"))))</f>
        <v>4</v>
      </c>
      <c r="G60" t="str">
        <f>'Funkcje danych ILF EIF '!B7</f>
        <v>WMSP - UMOWY (POJAZDY, STRONY_UMOWY)</v>
      </c>
      <c r="H60">
        <f>37+24+12+12</f>
        <v>85</v>
      </c>
      <c r="I60">
        <v>1</v>
      </c>
    </row>
    <row r="61" spans="1:9" x14ac:dyDescent="0.25">
      <c r="A61">
        <f t="shared" si="4"/>
        <v>55</v>
      </c>
      <c r="B61" s="36" t="s">
        <v>916</v>
      </c>
      <c r="C61" s="6" t="s">
        <v>28</v>
      </c>
      <c r="D61">
        <v>1</v>
      </c>
      <c r="E61">
        <f t="shared" si="6"/>
        <v>86</v>
      </c>
      <c r="F61" s="6">
        <f>IF(OR(D61="",E61=""),"-",IF(C61=Config!$F$2,IF(D61&lt;2,IF(E61&lt;=5,Config!$G$3,IF(E61&lt;=19,Config!$H$3,IF(E61&gt;19,Config!$I$3,""))),IF(AND(D61=2,D61&lt;=5),IF(E61&lt;=5,Config!$G$4,IF(E61&lt;=19,Config!$H$4,IF(E61&gt;19,Config!$I$4,""))),IF(D61&gt;2,IF(E61&lt;=5,Config!$G$5,IF(E61&lt;=19,Config!$H$5,IF(E61&gt;19,Config!$I$5,"")))))),IF(C61=Config!$F$6,IF(D61&lt;2,IF(E61&lt;=5,Config!$G$7,IF(E61&lt;=19,Config!$H$7,IF(E61&gt;19,Config!$I$7,""))),IF(AND(D61&gt;=2,D61&lt;=3),IF(E61&lt;=5,Config!$G$8,IF(E61&lt;=19,Config!$H$8,IF(E61&gt;19,Config!$I$8,""))),IF(D61&gt;3,IF(E61&lt;=5,Config!$G$9,IF(E61&lt;=19,Config!$H$9,IF(E61&gt;19,Config!$I$9,"")))))),IF(C61=Config!$F$10,IF(D61&lt;2,IF(E61&lt;=4,Config!$G$11,IF(E61&lt;=15,Config!$H$11,IF(E61&gt;15,Config!$I$11,""))),IF(D61=2,IF(E61&lt;=4,Config!$G$12,IF(E61&lt;=15,Config!$H$12,IF(E61&gt;15,Config!$I$12,""))),IF(D61&gt;2,IF(E61&lt;=4,Config!$G$13,IF(E61&lt;=15,Config!$H$13,IF(E61&gt;15,Config!$I$13,"")))))),"ERROR"))))</f>
        <v>4</v>
      </c>
      <c r="G61" t="str">
        <f>'Funkcje danych ILF EIF '!B7</f>
        <v>WMSP - UMOWY (POJAZDY, STRONY_UMOWY)</v>
      </c>
      <c r="H61">
        <f>37+24+12+12</f>
        <v>85</v>
      </c>
      <c r="I61">
        <v>1</v>
      </c>
    </row>
    <row r="62" spans="1:9" x14ac:dyDescent="0.25">
      <c r="A62">
        <f t="shared" si="4"/>
        <v>56</v>
      </c>
      <c r="B62" t="s">
        <v>1027</v>
      </c>
      <c r="C62" s="6" t="s">
        <v>19</v>
      </c>
      <c r="D62">
        <v>1</v>
      </c>
      <c r="E62">
        <f t="shared" ref="E62:E85" si="7">SUM(H62:I62)</f>
        <v>49</v>
      </c>
      <c r="F62" s="6">
        <f>IF(OR(D62="",E62=""),"-",IF(C62=Config!$F$2,IF(D62&lt;2,IF(E62&lt;=5,Config!$G$3,IF(E62&lt;=19,Config!$H$3,IF(E62&gt;19,Config!$I$3,""))),IF(AND(D62=2,D62&lt;=5),IF(E62&lt;=5,Config!$G$4,IF(E62&lt;=19,Config!$H$4,IF(E62&gt;19,Config!$I$4,""))),IF(D62&gt;2,IF(E62&lt;=5,Config!$G$5,IF(E62&lt;=19,Config!$H$5,IF(E62&gt;19,Config!$I$5,"")))))),IF(C62=Config!$F$6,IF(D62&lt;2,IF(E62&lt;=5,Config!$G$7,IF(E62&lt;=19,Config!$H$7,IF(E62&gt;19,Config!$I$7,""))),IF(AND(D62&gt;=2,D62&lt;=3),IF(E62&lt;=5,Config!$G$8,IF(E62&lt;=19,Config!$H$8,IF(E62&gt;19,Config!$I$8,""))),IF(D62&gt;3,IF(E62&lt;=5,Config!$G$9,IF(E62&lt;=19,Config!$H$9,IF(E62&gt;19,Config!$I$9,"")))))),IF(C62=Config!$F$10,IF(D62&lt;2,IF(E62&lt;=4,Config!$G$11,IF(E62&lt;=15,Config!$H$11,IF(E62&gt;15,Config!$I$11,""))),IF(D62=2,IF(E62&lt;=4,Config!$G$12,IF(E62&lt;=15,Config!$H$12,IF(E62&gt;15,Config!$I$12,""))),IF(D62&gt;2,IF(E62&lt;=4,Config!$G$13,IF(E62&lt;=15,Config!$H$13,IF(E62&gt;15,Config!$I$13,"")))))),"ERROR"))))</f>
        <v>4</v>
      </c>
      <c r="G62" t="str">
        <f>'Funkcje danych ILF EIF '!B22</f>
        <v xml:space="preserve">WMSP - ZGLOSZENIA_ZU (UMOWY, ZALACZNIKI, KOMENTARZE, AKTYWNOSCI) </v>
      </c>
      <c r="H62">
        <v>41</v>
      </c>
      <c r="I62">
        <v>8</v>
      </c>
    </row>
    <row r="63" spans="1:9" x14ac:dyDescent="0.25">
      <c r="A63">
        <f t="shared" si="4"/>
        <v>57</v>
      </c>
      <c r="B63" t="s">
        <v>1028</v>
      </c>
      <c r="C63" s="6" t="s">
        <v>19</v>
      </c>
      <c r="D63">
        <v>1</v>
      </c>
      <c r="E63">
        <f t="shared" si="7"/>
        <v>49</v>
      </c>
      <c r="F63" s="6">
        <f>IF(OR(D63="",E63=""),"-",IF(C63=Config!$F$2,IF(D63&lt;2,IF(E63&lt;=5,Config!$G$3,IF(E63&lt;=19,Config!$H$3,IF(E63&gt;19,Config!$I$3,""))),IF(AND(D63=2,D63&lt;=5),IF(E63&lt;=5,Config!$G$4,IF(E63&lt;=19,Config!$H$4,IF(E63&gt;19,Config!$I$4,""))),IF(D63&gt;2,IF(E63&lt;=5,Config!$G$5,IF(E63&lt;=19,Config!$H$5,IF(E63&gt;19,Config!$I$5,"")))))),IF(C63=Config!$F$6,IF(D63&lt;2,IF(E63&lt;=5,Config!$G$7,IF(E63&lt;=19,Config!$H$7,IF(E63&gt;19,Config!$I$7,""))),IF(AND(D63&gt;=2,D63&lt;=3),IF(E63&lt;=5,Config!$G$8,IF(E63&lt;=19,Config!$H$8,IF(E63&gt;19,Config!$I$8,""))),IF(D63&gt;3,IF(E63&lt;=5,Config!$G$9,IF(E63&lt;=19,Config!$H$9,IF(E63&gt;19,Config!$I$9,"")))))),IF(C63=Config!$F$10,IF(D63&lt;2,IF(E63&lt;=4,Config!$G$11,IF(E63&lt;=15,Config!$H$11,IF(E63&gt;15,Config!$I$11,""))),IF(D63=2,IF(E63&lt;=4,Config!$G$12,IF(E63&lt;=15,Config!$H$12,IF(E63&gt;15,Config!$I$12,""))),IF(D63&gt;2,IF(E63&lt;=4,Config!$G$13,IF(E63&lt;=15,Config!$H$13,IF(E63&gt;15,Config!$I$13,"")))))),"ERROR"))))</f>
        <v>4</v>
      </c>
      <c r="G63" t="str">
        <f>'Funkcje danych ILF EIF '!B22</f>
        <v xml:space="preserve">WMSP - ZGLOSZENIA_ZU (UMOWY, ZALACZNIKI, KOMENTARZE, AKTYWNOSCI) </v>
      </c>
      <c r="H63">
        <v>41</v>
      </c>
      <c r="I63">
        <v>8</v>
      </c>
    </row>
    <row r="64" spans="1:9" x14ac:dyDescent="0.25">
      <c r="A64">
        <f t="shared" si="4"/>
        <v>58</v>
      </c>
      <c r="B64" s="36" t="s">
        <v>1040</v>
      </c>
      <c r="C64" s="6" t="s">
        <v>28</v>
      </c>
      <c r="D64">
        <v>1</v>
      </c>
      <c r="E64">
        <v>5</v>
      </c>
      <c r="F64" s="6">
        <f>IF(OR(D64="",E64=""),"-",IF(C64=Config!$F$2,IF(D64&lt;2,IF(E64&lt;=5,Config!$G$3,IF(E64&lt;=19,Config!$H$3,IF(E64&gt;19,Config!$I$3,""))),IF(AND(D64=2,D64&lt;=5),IF(E64&lt;=5,Config!$G$4,IF(E64&lt;=19,Config!$H$4,IF(E64&gt;19,Config!$I$4,""))),IF(D64&gt;2,IF(E64&lt;=5,Config!$G$5,IF(E64&lt;=19,Config!$H$5,IF(E64&gt;19,Config!$I$5,"")))))),IF(C64=Config!$F$6,IF(D64&lt;2,IF(E64&lt;=5,Config!$G$7,IF(E64&lt;=19,Config!$H$7,IF(E64&gt;19,Config!$I$7,""))),IF(AND(D64&gt;=2,D64&lt;=3),IF(E64&lt;=5,Config!$G$8,IF(E64&lt;=19,Config!$H$8,IF(E64&gt;19,Config!$I$8,""))),IF(D64&gt;3,IF(E64&lt;=5,Config!$G$9,IF(E64&lt;=19,Config!$H$9,IF(E64&gt;19,Config!$I$9,"")))))),IF(C64=Config!$F$10,IF(D64&lt;2,IF(E64&lt;=4,Config!$G$11,IF(E64&lt;=15,Config!$H$11,IF(E64&gt;15,Config!$I$11,""))),IF(D64=2,IF(E64&lt;=4,Config!$G$12,IF(E64&lt;=15,Config!$H$12,IF(E64&gt;15,Config!$I$12,""))),IF(D64&gt;2,IF(E64&lt;=4,Config!$G$13,IF(E64&lt;=15,Config!$H$13,IF(E64&gt;15,Config!$I$13,"")))))),"ERROR"))))</f>
        <v>3</v>
      </c>
      <c r="G64" t="str">
        <f>'Funkcje danych ILF EIF '!B21</f>
        <v>WMSP - Usługa POBIERZ_Z_UMOWY</v>
      </c>
    </row>
    <row r="65" spans="1:9" x14ac:dyDescent="0.25">
      <c r="A65">
        <f t="shared" si="4"/>
        <v>59</v>
      </c>
      <c r="B65" s="36" t="s">
        <v>1041</v>
      </c>
      <c r="C65" s="6" t="s">
        <v>28</v>
      </c>
      <c r="D65">
        <v>1</v>
      </c>
      <c r="E65">
        <v>5</v>
      </c>
      <c r="F65" s="6">
        <f>IF(OR(D65="",E65=""),"-",IF(C65=Config!$F$2,IF(D65&lt;2,IF(E65&lt;=5,Config!$G$3,IF(E65&lt;=19,Config!$H$3,IF(E65&gt;19,Config!$I$3,""))),IF(AND(D65=2,D65&lt;=5),IF(E65&lt;=5,Config!$G$4,IF(E65&lt;=19,Config!$H$4,IF(E65&gt;19,Config!$I$4,""))),IF(D65&gt;2,IF(E65&lt;=5,Config!$G$5,IF(E65&lt;=19,Config!$H$5,IF(E65&gt;19,Config!$I$5,"")))))),IF(C65=Config!$F$6,IF(D65&lt;2,IF(E65&lt;=5,Config!$G$7,IF(E65&lt;=19,Config!$H$7,IF(E65&gt;19,Config!$I$7,""))),IF(AND(D65&gt;=2,D65&lt;=3),IF(E65&lt;=5,Config!$G$8,IF(E65&lt;=19,Config!$H$8,IF(E65&gt;19,Config!$I$8,""))),IF(D65&gt;3,IF(E65&lt;=5,Config!$G$9,IF(E65&lt;=19,Config!$H$9,IF(E65&gt;19,Config!$I$9,"")))))),IF(C65=Config!$F$10,IF(D65&lt;2,IF(E65&lt;=4,Config!$G$11,IF(E65&lt;=15,Config!$H$11,IF(E65&gt;15,Config!$I$11,""))),IF(D65=2,IF(E65&lt;=4,Config!$G$12,IF(E65&lt;=15,Config!$H$12,IF(E65&gt;15,Config!$I$12,""))),IF(D65&gt;2,IF(E65&lt;=4,Config!$G$13,IF(E65&lt;=15,Config!$H$13,IF(E65&gt;15,Config!$I$13,"")))))),"ERROR"))))</f>
        <v>3</v>
      </c>
      <c r="G65" t="str">
        <f>'Funkcje danych ILF EIF '!B21</f>
        <v>WMSP - Usługa POBIERZ_Z_UMOWY</v>
      </c>
    </row>
    <row r="66" spans="1:9" x14ac:dyDescent="0.25">
      <c r="A66">
        <f t="shared" si="4"/>
        <v>60</v>
      </c>
      <c r="B66" s="36" t="s">
        <v>1029</v>
      </c>
      <c r="C66" s="6" t="s">
        <v>19</v>
      </c>
      <c r="D66">
        <v>1</v>
      </c>
      <c r="E66">
        <f t="shared" si="7"/>
        <v>49</v>
      </c>
      <c r="F66" s="6">
        <f>IF(OR(D66="",E66=""),"-",IF(C66=Config!$F$2,IF(D66&lt;2,IF(E66&lt;=5,Config!$G$3,IF(E66&lt;=19,Config!$H$3,IF(E66&gt;19,Config!$I$3,""))),IF(AND(D66=2,D66&lt;=5),IF(E66&lt;=5,Config!$G$4,IF(E66&lt;=19,Config!$H$4,IF(E66&gt;19,Config!$I$4,""))),IF(D66&gt;2,IF(E66&lt;=5,Config!$G$5,IF(E66&lt;=19,Config!$H$5,IF(E66&gt;19,Config!$I$5,"")))))),IF(C66=Config!$F$6,IF(D66&lt;2,IF(E66&lt;=5,Config!$G$7,IF(E66&lt;=19,Config!$H$7,IF(E66&gt;19,Config!$I$7,""))),IF(AND(D66&gt;=2,D66&lt;=3),IF(E66&lt;=5,Config!$G$8,IF(E66&lt;=19,Config!$H$8,IF(E66&gt;19,Config!$I$8,""))),IF(D66&gt;3,IF(E66&lt;=5,Config!$G$9,IF(E66&lt;=19,Config!$H$9,IF(E66&gt;19,Config!$I$9,"")))))),IF(C66=Config!$F$10,IF(D66&lt;2,IF(E66&lt;=4,Config!$G$11,IF(E66&lt;=15,Config!$H$11,IF(E66&gt;15,Config!$I$11,""))),IF(D66=2,IF(E66&lt;=4,Config!$G$12,IF(E66&lt;=15,Config!$H$12,IF(E66&gt;15,Config!$I$12,""))),IF(D66&gt;2,IF(E66&lt;=4,Config!$G$13,IF(E66&lt;=15,Config!$H$13,IF(E66&gt;15,Config!$I$13,"")))))),"ERROR"))))</f>
        <v>4</v>
      </c>
      <c r="G66" t="str">
        <f>'Funkcje danych ILF EIF '!B22</f>
        <v xml:space="preserve">WMSP - ZGLOSZENIA_ZU (UMOWY, ZALACZNIKI, KOMENTARZE, AKTYWNOSCI) </v>
      </c>
      <c r="H66">
        <v>41</v>
      </c>
      <c r="I66">
        <v>8</v>
      </c>
    </row>
    <row r="67" spans="1:9" x14ac:dyDescent="0.25">
      <c r="A67">
        <f t="shared" si="4"/>
        <v>61</v>
      </c>
      <c r="B67" s="36" t="s">
        <v>1030</v>
      </c>
      <c r="C67" s="6" t="s">
        <v>19</v>
      </c>
      <c r="D67">
        <v>1</v>
      </c>
      <c r="E67">
        <f t="shared" si="7"/>
        <v>49</v>
      </c>
      <c r="F67" s="6">
        <f>IF(OR(D67="",E67=""),"-",IF(C67=Config!$F$2,IF(D67&lt;2,IF(E67&lt;=5,Config!$G$3,IF(E67&lt;=19,Config!$H$3,IF(E67&gt;19,Config!$I$3,""))),IF(AND(D67=2,D67&lt;=5),IF(E67&lt;=5,Config!$G$4,IF(E67&lt;=19,Config!$H$4,IF(E67&gt;19,Config!$I$4,""))),IF(D67&gt;2,IF(E67&lt;=5,Config!$G$5,IF(E67&lt;=19,Config!$H$5,IF(E67&gt;19,Config!$I$5,"")))))),IF(C67=Config!$F$6,IF(D67&lt;2,IF(E67&lt;=5,Config!$G$7,IF(E67&lt;=19,Config!$H$7,IF(E67&gt;19,Config!$I$7,""))),IF(AND(D67&gt;=2,D67&lt;=3),IF(E67&lt;=5,Config!$G$8,IF(E67&lt;=19,Config!$H$8,IF(E67&gt;19,Config!$I$8,""))),IF(D67&gt;3,IF(E67&lt;=5,Config!$G$9,IF(E67&lt;=19,Config!$H$9,IF(E67&gt;19,Config!$I$9,"")))))),IF(C67=Config!$F$10,IF(D67&lt;2,IF(E67&lt;=4,Config!$G$11,IF(E67&lt;=15,Config!$H$11,IF(E67&gt;15,Config!$I$11,""))),IF(D67=2,IF(E67&lt;=4,Config!$G$12,IF(E67&lt;=15,Config!$H$12,IF(E67&gt;15,Config!$I$12,""))),IF(D67&gt;2,IF(E67&lt;=4,Config!$G$13,IF(E67&lt;=15,Config!$H$13,IF(E67&gt;15,Config!$I$13,"")))))),"ERROR"))))</f>
        <v>4</v>
      </c>
      <c r="G67" t="str">
        <f>'Funkcje danych ILF EIF '!B22</f>
        <v xml:space="preserve">WMSP - ZGLOSZENIA_ZU (UMOWY, ZALACZNIKI, KOMENTARZE, AKTYWNOSCI) </v>
      </c>
      <c r="H67">
        <v>41</v>
      </c>
      <c r="I67">
        <v>8</v>
      </c>
    </row>
    <row r="68" spans="1:9" x14ac:dyDescent="0.25">
      <c r="A68">
        <f t="shared" si="4"/>
        <v>62</v>
      </c>
      <c r="B68" s="36" t="s">
        <v>1031</v>
      </c>
      <c r="C68" s="6" t="s">
        <v>19</v>
      </c>
      <c r="D68">
        <v>1</v>
      </c>
      <c r="E68">
        <f t="shared" si="7"/>
        <v>25</v>
      </c>
      <c r="F68" s="6">
        <f>IF(OR(D68="",E68=""),"-",IF(C68=Config!$F$2,IF(D68&lt;2,IF(E68&lt;=5,Config!$G$3,IF(E68&lt;=19,Config!$H$3,IF(E68&gt;19,Config!$I$3,""))),IF(AND(D68=2,D68&lt;=5),IF(E68&lt;=5,Config!$G$4,IF(E68&lt;=19,Config!$H$4,IF(E68&gt;19,Config!$I$4,""))),IF(D68&gt;2,IF(E68&lt;=5,Config!$G$5,IF(E68&lt;=19,Config!$H$5,IF(E68&gt;19,Config!$I$5,"")))))),IF(C68=Config!$F$6,IF(D68&lt;2,IF(E68&lt;=5,Config!$G$7,IF(E68&lt;=19,Config!$H$7,IF(E68&gt;19,Config!$I$7,""))),IF(AND(D68&gt;=2,D68&lt;=3),IF(E68&lt;=5,Config!$G$8,IF(E68&lt;=19,Config!$H$8,IF(E68&gt;19,Config!$I$8,""))),IF(D68&gt;3,IF(E68&lt;=5,Config!$G$9,IF(E68&lt;=19,Config!$H$9,IF(E68&gt;19,Config!$I$9,"")))))),IF(C68=Config!$F$10,IF(D68&lt;2,IF(E68&lt;=4,Config!$G$11,IF(E68&lt;=15,Config!$H$11,IF(E68&gt;15,Config!$I$11,""))),IF(D68=2,IF(E68&lt;=4,Config!$G$12,IF(E68&lt;=15,Config!$H$12,IF(E68&gt;15,Config!$I$12,""))),IF(D68&gt;2,IF(E68&lt;=4,Config!$G$13,IF(E68&lt;=15,Config!$H$13,IF(E68&gt;15,Config!$I$13,"")))))),"ERROR"))))</f>
        <v>4</v>
      </c>
      <c r="G68" t="str">
        <f>'Funkcje danych ILF EIF '!B22</f>
        <v xml:space="preserve">WMSP - ZGLOSZENIA_ZU (UMOWY, ZALACZNIKI, KOMENTARZE, AKTYWNOSCI) </v>
      </c>
      <c r="H68">
        <v>19</v>
      </c>
      <c r="I68">
        <v>6</v>
      </c>
    </row>
    <row r="69" spans="1:9" x14ac:dyDescent="0.25">
      <c r="A69">
        <f t="shared" si="4"/>
        <v>63</v>
      </c>
      <c r="B69" s="36" t="s">
        <v>1032</v>
      </c>
      <c r="C69" s="6" t="s">
        <v>19</v>
      </c>
      <c r="D69">
        <v>1</v>
      </c>
      <c r="E69">
        <f t="shared" si="7"/>
        <v>25</v>
      </c>
      <c r="F69" s="6">
        <f>IF(OR(D69="",E69=""),"-",IF(C69=Config!$F$2,IF(D69&lt;2,IF(E69&lt;=5,Config!$G$3,IF(E69&lt;=19,Config!$H$3,IF(E69&gt;19,Config!$I$3,""))),IF(AND(D69=2,D69&lt;=5),IF(E69&lt;=5,Config!$G$4,IF(E69&lt;=19,Config!$H$4,IF(E69&gt;19,Config!$I$4,""))),IF(D69&gt;2,IF(E69&lt;=5,Config!$G$5,IF(E69&lt;=19,Config!$H$5,IF(E69&gt;19,Config!$I$5,"")))))),IF(C69=Config!$F$6,IF(D69&lt;2,IF(E69&lt;=5,Config!$G$7,IF(E69&lt;=19,Config!$H$7,IF(E69&gt;19,Config!$I$7,""))),IF(AND(D69&gt;=2,D69&lt;=3),IF(E69&lt;=5,Config!$G$8,IF(E69&lt;=19,Config!$H$8,IF(E69&gt;19,Config!$I$8,""))),IF(D69&gt;3,IF(E69&lt;=5,Config!$G$9,IF(E69&lt;=19,Config!$H$9,IF(E69&gt;19,Config!$I$9,"")))))),IF(C69=Config!$F$10,IF(D69&lt;2,IF(E69&lt;=4,Config!$G$11,IF(E69&lt;=15,Config!$H$11,IF(E69&gt;15,Config!$I$11,""))),IF(D69=2,IF(E69&lt;=4,Config!$G$12,IF(E69&lt;=15,Config!$H$12,IF(E69&gt;15,Config!$I$12,""))),IF(D69&gt;2,IF(E69&lt;=4,Config!$G$13,IF(E69&lt;=15,Config!$H$13,IF(E69&gt;15,Config!$I$13,"")))))),"ERROR"))))</f>
        <v>4</v>
      </c>
      <c r="G69" t="str">
        <f>'Funkcje danych ILF EIF '!B22</f>
        <v xml:space="preserve">WMSP - ZGLOSZENIA_ZU (UMOWY, ZALACZNIKI, KOMENTARZE, AKTYWNOSCI) </v>
      </c>
      <c r="H69">
        <v>19</v>
      </c>
      <c r="I69">
        <v>6</v>
      </c>
    </row>
    <row r="70" spans="1:9" x14ac:dyDescent="0.25">
      <c r="A70">
        <f t="shared" si="4"/>
        <v>64</v>
      </c>
      <c r="B70" t="s">
        <v>1033</v>
      </c>
      <c r="C70" s="6" t="s">
        <v>19</v>
      </c>
      <c r="D70">
        <v>1</v>
      </c>
      <c r="E70">
        <f t="shared" si="7"/>
        <v>34</v>
      </c>
      <c r="F70" s="6">
        <f>IF(OR(D70="",E70=""),"-",IF(C70=Config!$F$2,IF(D70&lt;2,IF(E70&lt;=5,Config!$G$3,IF(E70&lt;=19,Config!$H$3,IF(E70&gt;19,Config!$I$3,""))),IF(AND(D70=2,D70&lt;=5),IF(E70&lt;=5,Config!$G$4,IF(E70&lt;=19,Config!$H$4,IF(E70&gt;19,Config!$I$4,""))),IF(D70&gt;2,IF(E70&lt;=5,Config!$G$5,IF(E70&lt;=19,Config!$H$5,IF(E70&gt;19,Config!$I$5,"")))))),IF(C70=Config!$F$6,IF(D70&lt;2,IF(E70&lt;=5,Config!$G$7,IF(E70&lt;=19,Config!$H$7,IF(E70&gt;19,Config!$I$7,""))),IF(AND(D70&gt;=2,D70&lt;=3),IF(E70&lt;=5,Config!$G$8,IF(E70&lt;=19,Config!$H$8,IF(E70&gt;19,Config!$I$8,""))),IF(D70&gt;3,IF(E70&lt;=5,Config!$G$9,IF(E70&lt;=19,Config!$H$9,IF(E70&gt;19,Config!$I$9,"")))))),IF(C70=Config!$F$10,IF(D70&lt;2,IF(E70&lt;=4,Config!$G$11,IF(E70&lt;=15,Config!$H$11,IF(E70&gt;15,Config!$I$11,""))),IF(D70=2,IF(E70&lt;=4,Config!$G$12,IF(E70&lt;=15,Config!$H$12,IF(E70&gt;15,Config!$I$12,""))),IF(D70&gt;2,IF(E70&lt;=4,Config!$G$13,IF(E70&lt;=15,Config!$H$13,IF(E70&gt;15,Config!$I$13,"")))))),"ERROR"))))</f>
        <v>4</v>
      </c>
      <c r="G70" t="str">
        <f>'Funkcje danych ILF EIF '!B23</f>
        <v xml:space="preserve">WMSP - ZGLOSZENIA_WK (UMOWY, ZALACZNIKI, KOMENTARZE, AKTYWNOSCI) </v>
      </c>
      <c r="H70">
        <v>27</v>
      </c>
      <c r="I70">
        <v>7</v>
      </c>
    </row>
    <row r="71" spans="1:9" x14ac:dyDescent="0.25">
      <c r="A71">
        <f t="shared" si="4"/>
        <v>65</v>
      </c>
      <c r="B71" t="s">
        <v>1034</v>
      </c>
      <c r="C71" s="6" t="s">
        <v>19</v>
      </c>
      <c r="D71">
        <v>1</v>
      </c>
      <c r="E71">
        <f t="shared" si="7"/>
        <v>34</v>
      </c>
      <c r="F71" s="6">
        <f>IF(OR(D71="",E71=""),"-",IF(C71=Config!$F$2,IF(D71&lt;2,IF(E71&lt;=5,Config!$G$3,IF(E71&lt;=19,Config!$H$3,IF(E71&gt;19,Config!$I$3,""))),IF(AND(D71=2,D71&lt;=5),IF(E71&lt;=5,Config!$G$4,IF(E71&lt;=19,Config!$H$4,IF(E71&gt;19,Config!$I$4,""))),IF(D71&gt;2,IF(E71&lt;=5,Config!$G$5,IF(E71&lt;=19,Config!$H$5,IF(E71&gt;19,Config!$I$5,"")))))),IF(C71=Config!$F$6,IF(D71&lt;2,IF(E71&lt;=5,Config!$G$7,IF(E71&lt;=19,Config!$H$7,IF(E71&gt;19,Config!$I$7,""))),IF(AND(D71&gt;=2,D71&lt;=3),IF(E71&lt;=5,Config!$G$8,IF(E71&lt;=19,Config!$H$8,IF(E71&gt;19,Config!$I$8,""))),IF(D71&gt;3,IF(E71&lt;=5,Config!$G$9,IF(E71&lt;=19,Config!$H$9,IF(E71&gt;19,Config!$I$9,"")))))),IF(C71=Config!$F$10,IF(D71&lt;2,IF(E71&lt;=4,Config!$G$11,IF(E71&lt;=15,Config!$H$11,IF(E71&gt;15,Config!$I$11,""))),IF(D71=2,IF(E71&lt;=4,Config!$G$12,IF(E71&lt;=15,Config!$H$12,IF(E71&gt;15,Config!$I$12,""))),IF(D71&gt;2,IF(E71&lt;=4,Config!$G$13,IF(E71&lt;=15,Config!$H$13,IF(E71&gt;15,Config!$I$13,"")))))),"ERROR"))))</f>
        <v>4</v>
      </c>
      <c r="G71" t="str">
        <f>'Funkcje danych ILF EIF '!B23</f>
        <v xml:space="preserve">WMSP - ZGLOSZENIA_WK (UMOWY, ZALACZNIKI, KOMENTARZE, AKTYWNOSCI) </v>
      </c>
      <c r="H71">
        <v>27</v>
      </c>
      <c r="I71">
        <v>7</v>
      </c>
    </row>
    <row r="72" spans="1:9" x14ac:dyDescent="0.25">
      <c r="A72">
        <f t="shared" ref="A72:A91" si="8">A71+1</f>
        <v>66</v>
      </c>
      <c r="B72" t="s">
        <v>1048</v>
      </c>
      <c r="C72" s="6" t="s">
        <v>32</v>
      </c>
      <c r="D72">
        <v>1</v>
      </c>
      <c r="E72">
        <f t="shared" si="7"/>
        <v>23</v>
      </c>
      <c r="F72" s="6">
        <f>IF(OR(D72="",E72=""),"-",IF(C72=Config!$F$2,IF(D72&lt;2,IF(E72&lt;=5,Config!$G$3,IF(E72&lt;=19,Config!$H$3,IF(E72&gt;19,Config!$I$3,""))),IF(AND(D72=2,D72&lt;=5),IF(E72&lt;=5,Config!$G$4,IF(E72&lt;=19,Config!$H$4,IF(E72&gt;19,Config!$I$4,""))),IF(D72&gt;2,IF(E72&lt;=5,Config!$G$5,IF(E72&lt;=19,Config!$H$5,IF(E72&gt;19,Config!$I$5,"")))))),IF(C72=Config!$F$6,IF(D72&lt;2,IF(E72&lt;=5,Config!$G$7,IF(E72&lt;=19,Config!$H$7,IF(E72&gt;19,Config!$I$7,""))),IF(AND(D72&gt;=2,D72&lt;=3),IF(E72&lt;=5,Config!$G$8,IF(E72&lt;=19,Config!$H$8,IF(E72&gt;19,Config!$I$8,""))),IF(D72&gt;3,IF(E72&lt;=5,Config!$G$9,IF(E72&lt;=19,Config!$H$9,IF(E72&gt;19,Config!$I$9,"")))))),IF(C72=Config!$F$10,IF(D72&lt;2,IF(E72&lt;=4,Config!$G$11,IF(E72&lt;=15,Config!$H$11,IF(E72&gt;15,Config!$I$11,""))),IF(D72=2,IF(E72&lt;=4,Config!$G$12,IF(E72&lt;=15,Config!$H$12,IF(E72&gt;15,Config!$I$12,""))),IF(D72&gt;2,IF(E72&lt;=4,Config!$G$13,IF(E72&lt;=15,Config!$H$13,IF(E72&gt;15,Config!$I$13,"")))))),"ERROR"))))</f>
        <v>5</v>
      </c>
      <c r="G72" t="str">
        <f>'Funkcje danych ILF EIF '!B22</f>
        <v xml:space="preserve">WMSP - ZGLOSZENIA_ZU (UMOWY, ZALACZNIKI, KOMENTARZE, AKTYWNOSCI) </v>
      </c>
      <c r="H72">
        <v>16</v>
      </c>
      <c r="I72">
        <v>7</v>
      </c>
    </row>
    <row r="73" spans="1:9" x14ac:dyDescent="0.25">
      <c r="A73">
        <f t="shared" si="8"/>
        <v>67</v>
      </c>
      <c r="B73" t="s">
        <v>1361</v>
      </c>
      <c r="C73" s="6" t="s">
        <v>28</v>
      </c>
      <c r="D73">
        <v>1</v>
      </c>
      <c r="E73">
        <f t="shared" si="7"/>
        <v>23</v>
      </c>
      <c r="F73" s="6">
        <f>IF(OR(D73="",E73=""),"-",IF(C73=Config!$F$2,IF(D73&lt;2,IF(E73&lt;=5,Config!$G$3,IF(E73&lt;=19,Config!$H$3,IF(E73&gt;19,Config!$I$3,""))),IF(AND(D73=2,D73&lt;=5),IF(E73&lt;=5,Config!$G$4,IF(E73&lt;=19,Config!$H$4,IF(E73&gt;19,Config!$I$4,""))),IF(D73&gt;2,IF(E73&lt;=5,Config!$G$5,IF(E73&lt;=19,Config!$H$5,IF(E73&gt;19,Config!$I$5,"")))))),IF(C73=Config!$F$6,IF(D73&lt;2,IF(E73&lt;=5,Config!$G$7,IF(E73&lt;=19,Config!$H$7,IF(E73&gt;19,Config!$I$7,""))),IF(AND(D73&gt;=2,D73&lt;=3),IF(E73&lt;=5,Config!$G$8,IF(E73&lt;=19,Config!$H$8,IF(E73&gt;19,Config!$I$8,""))),IF(D73&gt;3,IF(E73&lt;=5,Config!$G$9,IF(E73&lt;=19,Config!$H$9,IF(E73&gt;19,Config!$I$9,"")))))),IF(C73=Config!$F$10,IF(D73&lt;2,IF(E73&lt;=4,Config!$G$11,IF(E73&lt;=15,Config!$H$11,IF(E73&gt;15,Config!$I$11,""))),IF(D73=2,IF(E73&lt;=4,Config!$G$12,IF(E73&lt;=15,Config!$H$12,IF(E73&gt;15,Config!$I$12,""))),IF(D73&gt;2,IF(E73&lt;=4,Config!$G$13,IF(E73&lt;=15,Config!$H$13,IF(E73&gt;15,Config!$I$13,"")))))),"ERROR"))))</f>
        <v>4</v>
      </c>
      <c r="G73" t="str">
        <f>'Funkcje danych ILF EIF '!B14</f>
        <v>WMSP - LISTA_ZGLOSZEN</v>
      </c>
      <c r="H73">
        <v>16</v>
      </c>
      <c r="I73">
        <v>7</v>
      </c>
    </row>
    <row r="74" spans="1:9" x14ac:dyDescent="0.25">
      <c r="A74">
        <f t="shared" si="8"/>
        <v>68</v>
      </c>
      <c r="B74" t="s">
        <v>1362</v>
      </c>
      <c r="C74" s="6" t="s">
        <v>28</v>
      </c>
      <c r="D74">
        <v>1</v>
      </c>
      <c r="E74">
        <f t="shared" si="7"/>
        <v>23</v>
      </c>
      <c r="F74" s="6">
        <f>IF(OR(D74="",E74=""),"-",IF(C74=Config!$F$2,IF(D74&lt;2,IF(E74&lt;=5,Config!$G$3,IF(E74&lt;=19,Config!$H$3,IF(E74&gt;19,Config!$I$3,""))),IF(AND(D74=2,D74&lt;=5),IF(E74&lt;=5,Config!$G$4,IF(E74&lt;=19,Config!$H$4,IF(E74&gt;19,Config!$I$4,""))),IF(D74&gt;2,IF(E74&lt;=5,Config!$G$5,IF(E74&lt;=19,Config!$H$5,IF(E74&gt;19,Config!$I$5,"")))))),IF(C74=Config!$F$6,IF(D74&lt;2,IF(E74&lt;=5,Config!$G$7,IF(E74&lt;=19,Config!$H$7,IF(E74&gt;19,Config!$I$7,""))),IF(AND(D74&gt;=2,D74&lt;=3),IF(E74&lt;=5,Config!$G$8,IF(E74&lt;=19,Config!$H$8,IF(E74&gt;19,Config!$I$8,""))),IF(D74&gt;3,IF(E74&lt;=5,Config!$G$9,IF(E74&lt;=19,Config!$H$9,IF(E74&gt;19,Config!$I$9,"")))))),IF(C74=Config!$F$10,IF(D74&lt;2,IF(E74&lt;=4,Config!$G$11,IF(E74&lt;=15,Config!$H$11,IF(E74&gt;15,Config!$I$11,""))),IF(D74=2,IF(E74&lt;=4,Config!$G$12,IF(E74&lt;=15,Config!$H$12,IF(E74&gt;15,Config!$I$12,""))),IF(D74&gt;2,IF(E74&lt;=4,Config!$G$13,IF(E74&lt;=15,Config!$H$13,IF(E74&gt;15,Config!$I$13,"")))))),"ERROR"))))</f>
        <v>4</v>
      </c>
      <c r="G74" t="str">
        <f>'Funkcje danych ILF EIF '!B14</f>
        <v>WMSP - LISTA_ZGLOSZEN</v>
      </c>
      <c r="H74">
        <v>16</v>
      </c>
      <c r="I74">
        <v>7</v>
      </c>
    </row>
    <row r="75" spans="1:9" x14ac:dyDescent="0.25">
      <c r="A75">
        <f t="shared" si="8"/>
        <v>69</v>
      </c>
      <c r="B75" t="s">
        <v>1049</v>
      </c>
      <c r="C75" s="6" t="s">
        <v>32</v>
      </c>
      <c r="D75">
        <v>1</v>
      </c>
      <c r="E75">
        <f t="shared" si="7"/>
        <v>32</v>
      </c>
      <c r="F75" s="6">
        <f>IF(OR(D75="",E75=""),"-",IF(C75=Config!$F$2,IF(D75&lt;2,IF(E75&lt;=5,Config!$G$3,IF(E75&lt;=19,Config!$H$3,IF(E75&gt;19,Config!$I$3,""))),IF(AND(D75=2,D75&lt;=5),IF(E75&lt;=5,Config!$G$4,IF(E75&lt;=19,Config!$H$4,IF(E75&gt;19,Config!$I$4,""))),IF(D75&gt;2,IF(E75&lt;=5,Config!$G$5,IF(E75&lt;=19,Config!$H$5,IF(E75&gt;19,Config!$I$5,"")))))),IF(C75=Config!$F$6,IF(D75&lt;2,IF(E75&lt;=5,Config!$G$7,IF(E75&lt;=19,Config!$H$7,IF(E75&gt;19,Config!$I$7,""))),IF(AND(D75&gt;=2,D75&lt;=3),IF(E75&lt;=5,Config!$G$8,IF(E75&lt;=19,Config!$H$8,IF(E75&gt;19,Config!$I$8,""))),IF(D75&gt;3,IF(E75&lt;=5,Config!$G$9,IF(E75&lt;=19,Config!$H$9,IF(E75&gt;19,Config!$I$9,"")))))),IF(C75=Config!$F$10,IF(D75&lt;2,IF(E75&lt;=4,Config!$G$11,IF(E75&lt;=15,Config!$H$11,IF(E75&gt;15,Config!$I$11,""))),IF(D75=2,IF(E75&lt;=4,Config!$G$12,IF(E75&lt;=15,Config!$H$12,IF(E75&gt;15,Config!$I$12,""))),IF(D75&gt;2,IF(E75&lt;=4,Config!$G$13,IF(E75&lt;=15,Config!$H$13,IF(E75&gt;15,Config!$I$13,"")))))),"ERROR"))))</f>
        <v>5</v>
      </c>
      <c r="G75" t="str">
        <f>'Funkcje danych ILF EIF '!B22</f>
        <v xml:space="preserve">WMSP - ZGLOSZENIA_ZU (UMOWY, ZALACZNIKI, KOMENTARZE, AKTYWNOSCI) </v>
      </c>
      <c r="H75">
        <v>21</v>
      </c>
      <c r="I75">
        <v>11</v>
      </c>
    </row>
    <row r="76" spans="1:9" x14ac:dyDescent="0.25">
      <c r="A76">
        <f t="shared" si="8"/>
        <v>70</v>
      </c>
      <c r="B76" t="s">
        <v>1035</v>
      </c>
      <c r="C76" s="6" t="s">
        <v>28</v>
      </c>
      <c r="D76">
        <v>1</v>
      </c>
      <c r="E76">
        <f t="shared" si="7"/>
        <v>23</v>
      </c>
      <c r="F76" s="6">
        <f>IF(OR(D76="",E76=""),"-",IF(C76=Config!$F$2,IF(D76&lt;2,IF(E76&lt;=5,Config!$G$3,IF(E76&lt;=19,Config!$H$3,IF(E76&gt;19,Config!$I$3,""))),IF(AND(D76=2,D76&lt;=5),IF(E76&lt;=5,Config!$G$4,IF(E76&lt;=19,Config!$H$4,IF(E76&gt;19,Config!$I$4,""))),IF(D76&gt;2,IF(E76&lt;=5,Config!$G$5,IF(E76&lt;=19,Config!$H$5,IF(E76&gt;19,Config!$I$5,"")))))),IF(C76=Config!$F$6,IF(D76&lt;2,IF(E76&lt;=5,Config!$G$7,IF(E76&lt;=19,Config!$H$7,IF(E76&gt;19,Config!$I$7,""))),IF(AND(D76&gt;=2,D76&lt;=3),IF(E76&lt;=5,Config!$G$8,IF(E76&lt;=19,Config!$H$8,IF(E76&gt;19,Config!$I$8,""))),IF(D76&gt;3,IF(E76&lt;=5,Config!$G$9,IF(E76&lt;=19,Config!$H$9,IF(E76&gt;19,Config!$I$9,"")))))),IF(C76=Config!$F$10,IF(D76&lt;2,IF(E76&lt;=4,Config!$G$11,IF(E76&lt;=15,Config!$H$11,IF(E76&gt;15,Config!$I$11,""))),IF(D76=2,IF(E76&lt;=4,Config!$G$12,IF(E76&lt;=15,Config!$H$12,IF(E76&gt;15,Config!$I$12,""))),IF(D76&gt;2,IF(E76&lt;=4,Config!$G$13,IF(E76&lt;=15,Config!$H$13,IF(E76&gt;15,Config!$I$13,"")))))),"ERROR"))))</f>
        <v>4</v>
      </c>
      <c r="G76" t="str">
        <f>'Funkcje danych ILF EIF '!B22</f>
        <v xml:space="preserve">WMSP - ZGLOSZENIA_ZU (UMOWY, ZALACZNIKI, KOMENTARZE, AKTYWNOSCI) </v>
      </c>
      <c r="H76">
        <v>16</v>
      </c>
      <c r="I76">
        <v>7</v>
      </c>
    </row>
    <row r="77" spans="1:9" x14ac:dyDescent="0.25">
      <c r="A77">
        <f t="shared" si="8"/>
        <v>71</v>
      </c>
      <c r="B77" t="s">
        <v>1036</v>
      </c>
      <c r="C77" s="6" t="s">
        <v>19</v>
      </c>
      <c r="D77">
        <v>1</v>
      </c>
      <c r="E77">
        <f t="shared" si="7"/>
        <v>26</v>
      </c>
      <c r="F77" s="6">
        <f>IF(OR(D77="",E77=""),"-",IF(C77=Config!$F$2,IF(D77&lt;2,IF(E77&lt;=5,Config!$G$3,IF(E77&lt;=19,Config!$H$3,IF(E77&gt;19,Config!$I$3,""))),IF(AND(D77=2,D77&lt;=5),IF(E77&lt;=5,Config!$G$4,IF(E77&lt;=19,Config!$H$4,IF(E77&gt;19,Config!$I$4,""))),IF(D77&gt;2,IF(E77&lt;=5,Config!$G$5,IF(E77&lt;=19,Config!$H$5,IF(E77&gt;19,Config!$I$5,"")))))),IF(C77=Config!$F$6,IF(D77&lt;2,IF(E77&lt;=5,Config!$G$7,IF(E77&lt;=19,Config!$H$7,IF(E77&gt;19,Config!$I$7,""))),IF(AND(D77&gt;=2,D77&lt;=3),IF(E77&lt;=5,Config!$G$8,IF(E77&lt;=19,Config!$H$8,IF(E77&gt;19,Config!$I$8,""))),IF(D77&gt;3,IF(E77&lt;=5,Config!$G$9,IF(E77&lt;=19,Config!$H$9,IF(E77&gt;19,Config!$I$9,"")))))),IF(C77=Config!$F$10,IF(D77&lt;2,IF(E77&lt;=4,Config!$G$11,IF(E77&lt;=15,Config!$H$11,IF(E77&gt;15,Config!$I$11,""))),IF(D77=2,IF(E77&lt;=4,Config!$G$12,IF(E77&lt;=15,Config!$H$12,IF(E77&gt;15,Config!$I$12,""))),IF(D77&gt;2,IF(E77&lt;=4,Config!$G$13,IF(E77&lt;=15,Config!$H$13,IF(E77&gt;15,Config!$I$13,"")))))),"ERROR"))))</f>
        <v>4</v>
      </c>
      <c r="G77" t="str">
        <f>'Funkcje danych ILF EIF '!B22</f>
        <v xml:space="preserve">WMSP - ZGLOSZENIA_ZU (UMOWY, ZALACZNIKI, KOMENTARZE, AKTYWNOSCI) </v>
      </c>
      <c r="H77">
        <v>21</v>
      </c>
      <c r="I77">
        <v>5</v>
      </c>
    </row>
    <row r="78" spans="1:9" x14ac:dyDescent="0.25">
      <c r="A78">
        <f t="shared" si="8"/>
        <v>72</v>
      </c>
      <c r="B78" t="s">
        <v>1037</v>
      </c>
      <c r="C78" s="6" t="s">
        <v>19</v>
      </c>
      <c r="D78">
        <v>1</v>
      </c>
      <c r="E78">
        <f t="shared" si="7"/>
        <v>26</v>
      </c>
      <c r="F78" s="6">
        <f>IF(OR(D78="",E78=""),"-",IF(C78=Config!$F$2,IF(D78&lt;2,IF(E78&lt;=5,Config!$G$3,IF(E78&lt;=19,Config!$H$3,IF(E78&gt;19,Config!$I$3,""))),IF(AND(D78=2,D78&lt;=5),IF(E78&lt;=5,Config!$G$4,IF(E78&lt;=19,Config!$H$4,IF(E78&gt;19,Config!$I$4,""))),IF(D78&gt;2,IF(E78&lt;=5,Config!$G$5,IF(E78&lt;=19,Config!$H$5,IF(E78&gt;19,Config!$I$5,"")))))),IF(C78=Config!$F$6,IF(D78&lt;2,IF(E78&lt;=5,Config!$G$7,IF(E78&lt;=19,Config!$H$7,IF(E78&gt;19,Config!$I$7,""))),IF(AND(D78&gt;=2,D78&lt;=3),IF(E78&lt;=5,Config!$G$8,IF(E78&lt;=19,Config!$H$8,IF(E78&gt;19,Config!$I$8,""))),IF(D78&gt;3,IF(E78&lt;=5,Config!$G$9,IF(E78&lt;=19,Config!$H$9,IF(E78&gt;19,Config!$I$9,"")))))),IF(C78=Config!$F$10,IF(D78&lt;2,IF(E78&lt;=4,Config!$G$11,IF(E78&lt;=15,Config!$H$11,IF(E78&gt;15,Config!$I$11,""))),IF(D78=2,IF(E78&lt;=4,Config!$G$12,IF(E78&lt;=15,Config!$H$12,IF(E78&gt;15,Config!$I$12,""))),IF(D78&gt;2,IF(E78&lt;=4,Config!$G$13,IF(E78&lt;=15,Config!$H$13,IF(E78&gt;15,Config!$I$13,"")))))),"ERROR"))))</f>
        <v>4</v>
      </c>
      <c r="G78" t="str">
        <f>'Funkcje danych ILF EIF '!B22</f>
        <v xml:space="preserve">WMSP - ZGLOSZENIA_ZU (UMOWY, ZALACZNIKI, KOMENTARZE, AKTYWNOSCI) </v>
      </c>
      <c r="H78">
        <v>21</v>
      </c>
      <c r="I78">
        <v>5</v>
      </c>
    </row>
    <row r="79" spans="1:9" x14ac:dyDescent="0.25">
      <c r="A79">
        <f t="shared" si="8"/>
        <v>73</v>
      </c>
      <c r="B79" t="s">
        <v>1038</v>
      </c>
      <c r="C79" s="6" t="s">
        <v>28</v>
      </c>
      <c r="D79">
        <v>1</v>
      </c>
      <c r="E79">
        <f t="shared" si="7"/>
        <v>17</v>
      </c>
      <c r="F79" s="6">
        <f>IF(OR(D79="",E79=""),"-",IF(C79=Config!$F$2,IF(D79&lt;2,IF(E79&lt;=5,Config!$G$3,IF(E79&lt;=19,Config!$H$3,IF(E79&gt;19,Config!$I$3,""))),IF(AND(D79=2,D79&lt;=5),IF(E79&lt;=5,Config!$G$4,IF(E79&lt;=19,Config!$H$4,IF(E79&gt;19,Config!$I$4,""))),IF(D79&gt;2,IF(E79&lt;=5,Config!$G$5,IF(E79&lt;=19,Config!$H$5,IF(E79&gt;19,Config!$I$5,"")))))),IF(C79=Config!$F$6,IF(D79&lt;2,IF(E79&lt;=5,Config!$G$7,IF(E79&lt;=19,Config!$H$7,IF(E79&gt;19,Config!$I$7,""))),IF(AND(D79&gt;=2,D79&lt;=3),IF(E79&lt;=5,Config!$G$8,IF(E79&lt;=19,Config!$H$8,IF(E79&gt;19,Config!$I$8,""))),IF(D79&gt;3,IF(E79&lt;=5,Config!$G$9,IF(E79&lt;=19,Config!$H$9,IF(E79&gt;19,Config!$I$9,"")))))),IF(C79=Config!$F$10,IF(D79&lt;2,IF(E79&lt;=4,Config!$G$11,IF(E79&lt;=15,Config!$H$11,IF(E79&gt;15,Config!$I$11,""))),IF(D79=2,IF(E79&lt;=4,Config!$G$12,IF(E79&lt;=15,Config!$H$12,IF(E79&gt;15,Config!$I$12,""))),IF(D79&gt;2,IF(E79&lt;=4,Config!$G$13,IF(E79&lt;=15,Config!$H$13,IF(E79&gt;15,Config!$I$13,"")))))),"ERROR"))))</f>
        <v>3</v>
      </c>
      <c r="G79" t="str">
        <f>'Funkcje danych ILF EIF '!B22</f>
        <v xml:space="preserve">WMSP - ZGLOSZENIA_ZU (UMOWY, ZALACZNIKI, KOMENTARZE, AKTYWNOSCI) </v>
      </c>
      <c r="H79">
        <v>11</v>
      </c>
      <c r="I79">
        <v>6</v>
      </c>
    </row>
    <row r="80" spans="1:9" x14ac:dyDescent="0.25">
      <c r="A80">
        <f t="shared" si="8"/>
        <v>74</v>
      </c>
      <c r="B80" t="s">
        <v>1039</v>
      </c>
      <c r="C80" s="6" t="s">
        <v>28</v>
      </c>
      <c r="D80">
        <v>1</v>
      </c>
      <c r="E80">
        <f t="shared" si="7"/>
        <v>17</v>
      </c>
      <c r="F80" s="6">
        <f>IF(OR(D80="",E80=""),"-",IF(C80=Config!$F$2,IF(D80&lt;2,IF(E80&lt;=5,Config!$G$3,IF(E80&lt;=19,Config!$H$3,IF(E80&gt;19,Config!$I$3,""))),IF(AND(D80=2,D80&lt;=5),IF(E80&lt;=5,Config!$G$4,IF(E80&lt;=19,Config!$H$4,IF(E80&gt;19,Config!$I$4,""))),IF(D80&gt;2,IF(E80&lt;=5,Config!$G$5,IF(E80&lt;=19,Config!$H$5,IF(E80&gt;19,Config!$I$5,"")))))),IF(C80=Config!$F$6,IF(D80&lt;2,IF(E80&lt;=5,Config!$G$7,IF(E80&lt;=19,Config!$H$7,IF(E80&gt;19,Config!$I$7,""))),IF(AND(D80&gt;=2,D80&lt;=3),IF(E80&lt;=5,Config!$G$8,IF(E80&lt;=19,Config!$H$8,IF(E80&gt;19,Config!$I$8,""))),IF(D80&gt;3,IF(E80&lt;=5,Config!$G$9,IF(E80&lt;=19,Config!$H$9,IF(E80&gt;19,Config!$I$9,"")))))),IF(C80=Config!$F$10,IF(D80&lt;2,IF(E80&lt;=4,Config!$G$11,IF(E80&lt;=15,Config!$H$11,IF(E80&gt;15,Config!$I$11,""))),IF(D80=2,IF(E80&lt;=4,Config!$G$12,IF(E80&lt;=15,Config!$H$12,IF(E80&gt;15,Config!$I$12,""))),IF(D80&gt;2,IF(E80&lt;=4,Config!$G$13,IF(E80&lt;=15,Config!$H$13,IF(E80&gt;15,Config!$I$13,"")))))),"ERROR"))))</f>
        <v>3</v>
      </c>
      <c r="G80" t="str">
        <f>'Funkcje danych ILF EIF '!B22</f>
        <v xml:space="preserve">WMSP - ZGLOSZENIA_ZU (UMOWY, ZALACZNIKI, KOMENTARZE, AKTYWNOSCI) </v>
      </c>
      <c r="H80">
        <v>11</v>
      </c>
      <c r="I80">
        <v>6</v>
      </c>
    </row>
    <row r="81" spans="1:9" x14ac:dyDescent="0.25">
      <c r="A81">
        <f t="shared" si="8"/>
        <v>75</v>
      </c>
      <c r="B81" s="36" t="s">
        <v>1043</v>
      </c>
      <c r="C81" s="6" t="s">
        <v>32</v>
      </c>
      <c r="D81">
        <v>1</v>
      </c>
      <c r="E81">
        <v>1</v>
      </c>
      <c r="F81" s="6">
        <f>IF(OR(D81="",E81=""),"-",IF(C81=Config!$F$2,IF(D81&lt;2,IF(E81&lt;=5,Config!$G$3,IF(E81&lt;=19,Config!$H$3,IF(E81&gt;19,Config!$I$3,""))),IF(AND(D81=2,D81&lt;=5),IF(E81&lt;=5,Config!$G$4,IF(E81&lt;=19,Config!$H$4,IF(E81&gt;19,Config!$I$4,""))),IF(D81&gt;2,IF(E81&lt;=5,Config!$G$5,IF(E81&lt;=19,Config!$H$5,IF(E81&gt;19,Config!$I$5,"")))))),IF(C81=Config!$F$6,IF(D81&lt;2,IF(E81&lt;=5,Config!$G$7,IF(E81&lt;=19,Config!$H$7,IF(E81&gt;19,Config!$I$7,""))),IF(AND(D81&gt;=2,D81&lt;=3),IF(E81&lt;=5,Config!$G$8,IF(E81&lt;=19,Config!$H$8,IF(E81&gt;19,Config!$I$8,""))),IF(D81&gt;3,IF(E81&lt;=5,Config!$G$9,IF(E81&lt;=19,Config!$H$9,IF(E81&gt;19,Config!$I$9,"")))))),IF(C81=Config!$F$10,IF(D81&lt;2,IF(E81&lt;=4,Config!$G$11,IF(E81&lt;=15,Config!$H$11,IF(E81&gt;15,Config!$I$11,""))),IF(D81=2,IF(E81&lt;=4,Config!$G$12,IF(E81&lt;=15,Config!$H$12,IF(E81&gt;15,Config!$I$12,""))),IF(D81&gt;2,IF(E81&lt;=4,Config!$G$13,IF(E81&lt;=15,Config!$H$13,IF(E81&gt;15,Config!$I$13,"")))))),"ERROR"))))</f>
        <v>4</v>
      </c>
      <c r="G81" t="str">
        <f>'Funkcje danych ILF EIF '!B24</f>
        <v>WMSP - ZGLOSZENIA_ZU/PLIK_ZALACZNIK_POBIERZ</v>
      </c>
    </row>
    <row r="82" spans="1:9" x14ac:dyDescent="0.25">
      <c r="A82">
        <f t="shared" si="8"/>
        <v>76</v>
      </c>
      <c r="B82" s="36" t="s">
        <v>1044</v>
      </c>
      <c r="C82" s="6" t="s">
        <v>32</v>
      </c>
      <c r="D82">
        <v>1</v>
      </c>
      <c r="E82">
        <v>1</v>
      </c>
      <c r="F82" s="6">
        <f>IF(OR(D82="",E82=""),"-",IF(C82=Config!$F$2,IF(D82&lt;2,IF(E82&lt;=5,Config!$G$3,IF(E82&lt;=19,Config!$H$3,IF(E82&gt;19,Config!$I$3,""))),IF(AND(D82=2,D82&lt;=5),IF(E82&lt;=5,Config!$G$4,IF(E82&lt;=19,Config!$H$4,IF(E82&gt;19,Config!$I$4,""))),IF(D82&gt;2,IF(E82&lt;=5,Config!$G$5,IF(E82&lt;=19,Config!$H$5,IF(E82&gt;19,Config!$I$5,"")))))),IF(C82=Config!$F$6,IF(D82&lt;2,IF(E82&lt;=5,Config!$G$7,IF(E82&lt;=19,Config!$H$7,IF(E82&gt;19,Config!$I$7,""))),IF(AND(D82&gt;=2,D82&lt;=3),IF(E82&lt;=5,Config!$G$8,IF(E82&lt;=19,Config!$H$8,IF(E82&gt;19,Config!$I$8,""))),IF(D82&gt;3,IF(E82&lt;=5,Config!$G$9,IF(E82&lt;=19,Config!$H$9,IF(E82&gt;19,Config!$I$9,"")))))),IF(C82=Config!$F$10,IF(D82&lt;2,IF(E82&lt;=4,Config!$G$11,IF(E82&lt;=15,Config!$H$11,IF(E82&gt;15,Config!$I$11,""))),IF(D82=2,IF(E82&lt;=4,Config!$G$12,IF(E82&lt;=15,Config!$H$12,IF(E82&gt;15,Config!$I$12,""))),IF(D82&gt;2,IF(E82&lt;=4,Config!$G$13,IF(E82&lt;=15,Config!$H$13,IF(E82&gt;15,Config!$I$13,"")))))),"ERROR"))))</f>
        <v>4</v>
      </c>
      <c r="G82" t="str">
        <f>'Funkcje danych ILF EIF '!B24</f>
        <v>WMSP - ZGLOSZENIA_ZU/PLIK_ZALACZNIK_POBIERZ</v>
      </c>
    </row>
    <row r="83" spans="1:9" x14ac:dyDescent="0.25">
      <c r="A83">
        <f t="shared" si="8"/>
        <v>77</v>
      </c>
      <c r="B83" s="36" t="s">
        <v>1045</v>
      </c>
      <c r="C83" s="6" t="s">
        <v>32</v>
      </c>
      <c r="D83">
        <v>1</v>
      </c>
      <c r="E83">
        <v>1</v>
      </c>
      <c r="F83" s="6">
        <f>IF(OR(D83="",E83=""),"-",IF(C83=Config!$F$2,IF(D83&lt;2,IF(E83&lt;=5,Config!$G$3,IF(E83&lt;=19,Config!$H$3,IF(E83&gt;19,Config!$I$3,""))),IF(AND(D83=2,D83&lt;=5),IF(E83&lt;=5,Config!$G$4,IF(E83&lt;=19,Config!$H$4,IF(E83&gt;19,Config!$I$4,""))),IF(D83&gt;2,IF(E83&lt;=5,Config!$G$5,IF(E83&lt;=19,Config!$H$5,IF(E83&gt;19,Config!$I$5,"")))))),IF(C83=Config!$F$6,IF(D83&lt;2,IF(E83&lt;=5,Config!$G$7,IF(E83&lt;=19,Config!$H$7,IF(E83&gt;19,Config!$I$7,""))),IF(AND(D83&gt;=2,D83&lt;=3),IF(E83&lt;=5,Config!$G$8,IF(E83&lt;=19,Config!$H$8,IF(E83&gt;19,Config!$I$8,""))),IF(D83&gt;3,IF(E83&lt;=5,Config!$G$9,IF(E83&lt;=19,Config!$H$9,IF(E83&gt;19,Config!$I$9,"")))))),IF(C83=Config!$F$10,IF(D83&lt;2,IF(E83&lt;=4,Config!$G$11,IF(E83&lt;=15,Config!$H$11,IF(E83&gt;15,Config!$I$11,""))),IF(D83=2,IF(E83&lt;=4,Config!$G$12,IF(E83&lt;=15,Config!$H$12,IF(E83&gt;15,Config!$I$12,""))),IF(D83&gt;2,IF(E83&lt;=4,Config!$G$13,IF(E83&lt;=15,Config!$H$13,IF(E83&gt;15,Config!$I$13,"")))))),"ERROR"))))</f>
        <v>4</v>
      </c>
      <c r="G83" t="str">
        <f>'Funkcje danych ILF EIF '!B24</f>
        <v>WMSP - ZGLOSZENIA_ZU/PLIK_ZALACZNIK_POBIERZ</v>
      </c>
    </row>
    <row r="84" spans="1:9" x14ac:dyDescent="0.25">
      <c r="A84">
        <f t="shared" si="8"/>
        <v>78</v>
      </c>
      <c r="B84" s="36" t="s">
        <v>1046</v>
      </c>
      <c r="C84" s="6" t="s">
        <v>19</v>
      </c>
      <c r="D84">
        <v>1</v>
      </c>
      <c r="E84">
        <f t="shared" si="7"/>
        <v>2</v>
      </c>
      <c r="F84" s="6">
        <f>IF(OR(D84="",E84=""),"-",IF(C84=Config!$F$2,IF(D84&lt;2,IF(E84&lt;=5,Config!$G$3,IF(E84&lt;=19,Config!$H$3,IF(E84&gt;19,Config!$I$3,""))),IF(AND(D84=2,D84&lt;=5),IF(E84&lt;=5,Config!$G$4,IF(E84&lt;=19,Config!$H$4,IF(E84&gt;19,Config!$I$4,""))),IF(D84&gt;2,IF(E84&lt;=5,Config!$G$5,IF(E84&lt;=19,Config!$H$5,IF(E84&gt;19,Config!$I$5,"")))))),IF(C84=Config!$F$6,IF(D84&lt;2,IF(E84&lt;=5,Config!$G$7,IF(E84&lt;=19,Config!$H$7,IF(E84&gt;19,Config!$I$7,""))),IF(AND(D84&gt;=2,D84&lt;=3),IF(E84&lt;=5,Config!$G$8,IF(E84&lt;=19,Config!$H$8,IF(E84&gt;19,Config!$I$8,""))),IF(D84&gt;3,IF(E84&lt;=5,Config!$G$9,IF(E84&lt;=19,Config!$H$9,IF(E84&gt;19,Config!$I$9,"")))))),IF(C84=Config!$F$10,IF(D84&lt;2,IF(E84&lt;=4,Config!$G$11,IF(E84&lt;=15,Config!$H$11,IF(E84&gt;15,Config!$I$11,""))),IF(D84=2,IF(E84&lt;=4,Config!$G$12,IF(E84&lt;=15,Config!$H$12,IF(E84&gt;15,Config!$I$12,""))),IF(D84&gt;2,IF(E84&lt;=4,Config!$G$13,IF(E84&lt;=15,Config!$H$13,IF(E84&gt;15,Config!$I$13,"")))))),"ERROR"))))</f>
        <v>3</v>
      </c>
      <c r="G84" t="str">
        <f>'Funkcje danych ILF EIF '!B22</f>
        <v xml:space="preserve">WMSP - ZGLOSZENIA_ZU (UMOWY, ZALACZNIKI, KOMENTARZE, AKTYWNOSCI) </v>
      </c>
      <c r="H84">
        <v>1</v>
      </c>
      <c r="I84">
        <v>1</v>
      </c>
    </row>
    <row r="85" spans="1:9" x14ac:dyDescent="0.25">
      <c r="A85">
        <f t="shared" si="8"/>
        <v>79</v>
      </c>
      <c r="B85" s="36" t="s">
        <v>1047</v>
      </c>
      <c r="C85" s="6" t="s">
        <v>19</v>
      </c>
      <c r="D85">
        <v>1</v>
      </c>
      <c r="E85">
        <f t="shared" si="7"/>
        <v>2</v>
      </c>
      <c r="F85" s="6">
        <f>IF(OR(D85="",E85=""),"-",IF(C85=Config!$F$2,IF(D85&lt;2,IF(E85&lt;=5,Config!$G$3,IF(E85&lt;=19,Config!$H$3,IF(E85&gt;19,Config!$I$3,""))),IF(AND(D85=2,D85&lt;=5),IF(E85&lt;=5,Config!$G$4,IF(E85&lt;=19,Config!$H$4,IF(E85&gt;19,Config!$I$4,""))),IF(D85&gt;2,IF(E85&lt;=5,Config!$G$5,IF(E85&lt;=19,Config!$H$5,IF(E85&gt;19,Config!$I$5,"")))))),IF(C85=Config!$F$6,IF(D85&lt;2,IF(E85&lt;=5,Config!$G$7,IF(E85&lt;=19,Config!$H$7,IF(E85&gt;19,Config!$I$7,""))),IF(AND(D85&gt;=2,D85&lt;=3),IF(E85&lt;=5,Config!$G$8,IF(E85&lt;=19,Config!$H$8,IF(E85&gt;19,Config!$I$8,""))),IF(D85&gt;3,IF(E85&lt;=5,Config!$G$9,IF(E85&lt;=19,Config!$H$9,IF(E85&gt;19,Config!$I$9,"")))))),IF(C85=Config!$F$10,IF(D85&lt;2,IF(E85&lt;=4,Config!$G$11,IF(E85&lt;=15,Config!$H$11,IF(E85&gt;15,Config!$I$11,""))),IF(D85=2,IF(E85&lt;=4,Config!$G$12,IF(E85&lt;=15,Config!$H$12,IF(E85&gt;15,Config!$I$12,""))),IF(D85&gt;2,IF(E85&lt;=4,Config!$G$13,IF(E85&lt;=15,Config!$H$13,IF(E85&gt;15,Config!$I$13,"")))))),"ERROR"))))</f>
        <v>3</v>
      </c>
      <c r="G85" t="str">
        <f>'Funkcje danych ILF EIF '!B22</f>
        <v xml:space="preserve">WMSP - ZGLOSZENIA_ZU (UMOWY, ZALACZNIKI, KOMENTARZE, AKTYWNOSCI) </v>
      </c>
      <c r="H85">
        <v>1</v>
      </c>
      <c r="I85">
        <v>1</v>
      </c>
    </row>
    <row r="86" spans="1:9" x14ac:dyDescent="0.25">
      <c r="A86">
        <f t="shared" si="8"/>
        <v>80</v>
      </c>
      <c r="B86" s="36" t="s">
        <v>1052</v>
      </c>
      <c r="C86" s="6" t="s">
        <v>28</v>
      </c>
      <c r="D86">
        <v>1</v>
      </c>
      <c r="E86">
        <f t="shared" ref="E86" si="9">SUM(H86:I86)</f>
        <v>22</v>
      </c>
      <c r="F86" s="6">
        <f>IF(OR(D86="",E86=""),"-",IF(C86=Config!$F$2,IF(D86&lt;2,IF(E86&lt;=5,Config!$G$3,IF(E86&lt;=19,Config!$H$3,IF(E86&gt;19,Config!$I$3,""))),IF(AND(D86=2,D86&lt;=5),IF(E86&lt;=5,Config!$G$4,IF(E86&lt;=19,Config!$H$4,IF(E86&gt;19,Config!$I$4,""))),IF(D86&gt;2,IF(E86&lt;=5,Config!$G$5,IF(E86&lt;=19,Config!$H$5,IF(E86&gt;19,Config!$I$5,"")))))),IF(C86=Config!$F$6,IF(D86&lt;2,IF(E86&lt;=5,Config!$G$7,IF(E86&lt;=19,Config!$H$7,IF(E86&gt;19,Config!$I$7,""))),IF(AND(D86&gt;=2,D86&lt;=3),IF(E86&lt;=5,Config!$G$8,IF(E86&lt;=19,Config!$H$8,IF(E86&gt;19,Config!$I$8,""))),IF(D86&gt;3,IF(E86&lt;=5,Config!$G$9,IF(E86&lt;=19,Config!$H$9,IF(E86&gt;19,Config!$I$9,"")))))),IF(C86=Config!$F$10,IF(D86&lt;2,IF(E86&lt;=4,Config!$G$11,IF(E86&lt;=15,Config!$H$11,IF(E86&gt;15,Config!$I$11,""))),IF(D86=2,IF(E86&lt;=4,Config!$G$12,IF(E86&lt;=15,Config!$H$12,IF(E86&gt;15,Config!$I$12,""))),IF(D86&gt;2,IF(E86&lt;=4,Config!$G$13,IF(E86&lt;=15,Config!$H$13,IF(E86&gt;15,Config!$I$13,"")))))),"ERROR"))))</f>
        <v>4</v>
      </c>
      <c r="G86" t="str">
        <f>'Funkcje danych ILF EIF '!B22</f>
        <v xml:space="preserve">WMSP - ZGLOSZENIA_ZU (UMOWY, ZALACZNIKI, KOMENTARZE, AKTYWNOSCI) </v>
      </c>
      <c r="H86">
        <v>21</v>
      </c>
      <c r="I86">
        <v>1</v>
      </c>
    </row>
    <row r="87" spans="1:9" x14ac:dyDescent="0.25">
      <c r="A87">
        <f t="shared" si="8"/>
        <v>81</v>
      </c>
      <c r="B87" s="36" t="s">
        <v>1060</v>
      </c>
      <c r="C87" s="6" t="s">
        <v>32</v>
      </c>
      <c r="D87">
        <v>1</v>
      </c>
      <c r="E87">
        <v>1</v>
      </c>
      <c r="F87" s="6">
        <f>IF(OR(D87="",E87=""),"-",IF(C87=Config!$F$2,IF(D87&lt;2,IF(E87&lt;=5,Config!$G$3,IF(E87&lt;=19,Config!$H$3,IF(E87&gt;19,Config!$I$3,""))),IF(AND(D87=2,D87&lt;=5),IF(E87&lt;=5,Config!$G$4,IF(E87&lt;=19,Config!$H$4,IF(E87&gt;19,Config!$I$4,""))),IF(D87&gt;2,IF(E87&lt;=5,Config!$G$5,IF(E87&lt;=19,Config!$H$5,IF(E87&gt;19,Config!$I$5,"")))))),IF(C87=Config!$F$6,IF(D87&lt;2,IF(E87&lt;=5,Config!$G$7,IF(E87&lt;=19,Config!$H$7,IF(E87&gt;19,Config!$I$7,""))),IF(AND(D87&gt;=2,D87&lt;=3),IF(E87&lt;=5,Config!$G$8,IF(E87&lt;=19,Config!$H$8,IF(E87&gt;19,Config!$I$8,""))),IF(D87&gt;3,IF(E87&lt;=5,Config!$G$9,IF(E87&lt;=19,Config!$H$9,IF(E87&gt;19,Config!$I$9,"")))))),IF(C87=Config!$F$10,IF(D87&lt;2,IF(E87&lt;=4,Config!$G$11,IF(E87&lt;=15,Config!$H$11,IF(E87&gt;15,Config!$I$11,""))),IF(D87=2,IF(E87&lt;=4,Config!$G$12,IF(E87&lt;=15,Config!$H$12,IF(E87&gt;15,Config!$I$12,""))),IF(D87&gt;2,IF(E87&lt;=4,Config!$G$13,IF(E87&lt;=15,Config!$H$13,IF(E87&gt;15,Config!$I$13,"")))))),"ERROR"))))</f>
        <v>4</v>
      </c>
      <c r="G87" t="str">
        <f>'Funkcje danych ILF EIF '!B20</f>
        <v>EUFG - Usługa WYSLIJ_POWIADOMIENIE</v>
      </c>
    </row>
    <row r="88" spans="1:9" x14ac:dyDescent="0.25">
      <c r="A88">
        <f t="shared" si="8"/>
        <v>82</v>
      </c>
      <c r="B88" s="36" t="s">
        <v>1061</v>
      </c>
      <c r="C88" s="6" t="s">
        <v>32</v>
      </c>
      <c r="D88">
        <v>1</v>
      </c>
      <c r="E88">
        <v>1</v>
      </c>
      <c r="F88" s="6">
        <f>IF(OR(D88="",E88=""),"-",IF(C88=Config!$F$2,IF(D88&lt;2,IF(E88&lt;=5,Config!$G$3,IF(E88&lt;=19,Config!$H$3,IF(E88&gt;19,Config!$I$3,""))),IF(AND(D88=2,D88&lt;=5),IF(E88&lt;=5,Config!$G$4,IF(E88&lt;=19,Config!$H$4,IF(E88&gt;19,Config!$I$4,""))),IF(D88&gt;2,IF(E88&lt;=5,Config!$G$5,IF(E88&lt;=19,Config!$H$5,IF(E88&gt;19,Config!$I$5,"")))))),IF(C88=Config!$F$6,IF(D88&lt;2,IF(E88&lt;=5,Config!$G$7,IF(E88&lt;=19,Config!$H$7,IF(E88&gt;19,Config!$I$7,""))),IF(AND(D88&gt;=2,D88&lt;=3),IF(E88&lt;=5,Config!$G$8,IF(E88&lt;=19,Config!$H$8,IF(E88&gt;19,Config!$I$8,""))),IF(D88&gt;3,IF(E88&lt;=5,Config!$G$9,IF(E88&lt;=19,Config!$H$9,IF(E88&gt;19,Config!$I$9,"")))))),IF(C88=Config!$F$10,IF(D88&lt;2,IF(E88&lt;=4,Config!$G$11,IF(E88&lt;=15,Config!$H$11,IF(E88&gt;15,Config!$I$11,""))),IF(D88=2,IF(E88&lt;=4,Config!$G$12,IF(E88&lt;=15,Config!$H$12,IF(E88&gt;15,Config!$I$12,""))),IF(D88&gt;2,IF(E88&lt;=4,Config!$G$13,IF(E88&lt;=15,Config!$H$13,IF(E88&gt;15,Config!$I$13,"")))))),"ERROR"))))</f>
        <v>4</v>
      </c>
      <c r="G88" t="str">
        <f>'Funkcje danych ILF EIF '!B20</f>
        <v>EUFG - Usługa WYSLIJ_POWIADOMIENIE</v>
      </c>
    </row>
    <row r="89" spans="1:9" x14ac:dyDescent="0.25">
      <c r="A89">
        <f t="shared" si="8"/>
        <v>83</v>
      </c>
      <c r="B89" s="36" t="s">
        <v>1062</v>
      </c>
      <c r="C89" s="6" t="s">
        <v>32</v>
      </c>
      <c r="D89">
        <v>1</v>
      </c>
      <c r="E89">
        <v>1</v>
      </c>
      <c r="F89" s="6">
        <f>IF(OR(D89="",E89=""),"-",IF(C89=Config!$F$2,IF(D89&lt;2,IF(E89&lt;=5,Config!$G$3,IF(E89&lt;=19,Config!$H$3,IF(E89&gt;19,Config!$I$3,""))),IF(AND(D89=2,D89&lt;=5),IF(E89&lt;=5,Config!$G$4,IF(E89&lt;=19,Config!$H$4,IF(E89&gt;19,Config!$I$4,""))),IF(D89&gt;2,IF(E89&lt;=5,Config!$G$5,IF(E89&lt;=19,Config!$H$5,IF(E89&gt;19,Config!$I$5,"")))))),IF(C89=Config!$F$6,IF(D89&lt;2,IF(E89&lt;=5,Config!$G$7,IF(E89&lt;=19,Config!$H$7,IF(E89&gt;19,Config!$I$7,""))),IF(AND(D89&gt;=2,D89&lt;=3),IF(E89&lt;=5,Config!$G$8,IF(E89&lt;=19,Config!$H$8,IF(E89&gt;19,Config!$I$8,""))),IF(D89&gt;3,IF(E89&lt;=5,Config!$G$9,IF(E89&lt;=19,Config!$H$9,IF(E89&gt;19,Config!$I$9,"")))))),IF(C89=Config!$F$10,IF(D89&lt;2,IF(E89&lt;=4,Config!$G$11,IF(E89&lt;=15,Config!$H$11,IF(E89&gt;15,Config!$I$11,""))),IF(D89=2,IF(E89&lt;=4,Config!$G$12,IF(E89&lt;=15,Config!$H$12,IF(E89&gt;15,Config!$I$12,""))),IF(D89&gt;2,IF(E89&lt;=4,Config!$G$13,IF(E89&lt;=15,Config!$H$13,IF(E89&gt;15,Config!$I$13,"")))))),"ERROR"))))</f>
        <v>4</v>
      </c>
      <c r="G89" t="str">
        <f>'Funkcje danych ILF EIF '!B20</f>
        <v>EUFG - Usługa WYSLIJ_POWIADOMIENIE</v>
      </c>
    </row>
    <row r="90" spans="1:9" x14ac:dyDescent="0.25">
      <c r="A90">
        <f t="shared" si="8"/>
        <v>84</v>
      </c>
      <c r="B90" s="36" t="s">
        <v>1063</v>
      </c>
      <c r="C90" s="6" t="s">
        <v>32</v>
      </c>
      <c r="D90">
        <v>1</v>
      </c>
      <c r="E90">
        <v>1</v>
      </c>
      <c r="F90" s="6">
        <f>IF(OR(D90="",E90=""),"-",IF(C90=Config!$F$2,IF(D90&lt;2,IF(E90&lt;=5,Config!$G$3,IF(E90&lt;=19,Config!$H$3,IF(E90&gt;19,Config!$I$3,""))),IF(AND(D90=2,D90&lt;=5),IF(E90&lt;=5,Config!$G$4,IF(E90&lt;=19,Config!$H$4,IF(E90&gt;19,Config!$I$4,""))),IF(D90&gt;2,IF(E90&lt;=5,Config!$G$5,IF(E90&lt;=19,Config!$H$5,IF(E90&gt;19,Config!$I$5,"")))))),IF(C90=Config!$F$6,IF(D90&lt;2,IF(E90&lt;=5,Config!$G$7,IF(E90&lt;=19,Config!$H$7,IF(E90&gt;19,Config!$I$7,""))),IF(AND(D90&gt;=2,D90&lt;=3),IF(E90&lt;=5,Config!$G$8,IF(E90&lt;=19,Config!$H$8,IF(E90&gt;19,Config!$I$8,""))),IF(D90&gt;3,IF(E90&lt;=5,Config!$G$9,IF(E90&lt;=19,Config!$H$9,IF(E90&gt;19,Config!$I$9,"")))))),IF(C90=Config!$F$10,IF(D90&lt;2,IF(E90&lt;=4,Config!$G$11,IF(E90&lt;=15,Config!$H$11,IF(E90&gt;15,Config!$I$11,""))),IF(D90=2,IF(E90&lt;=4,Config!$G$12,IF(E90&lt;=15,Config!$H$12,IF(E90&gt;15,Config!$I$12,""))),IF(D90&gt;2,IF(E90&lt;=4,Config!$G$13,IF(E90&lt;=15,Config!$H$13,IF(E90&gt;15,Config!$I$13,"")))))),"ERROR"))))</f>
        <v>4</v>
      </c>
      <c r="G90" t="str">
        <f>'Funkcje danych ILF EIF '!B20</f>
        <v>EUFG - Usługa WYSLIJ_POWIADOMIENIE</v>
      </c>
    </row>
    <row r="91" spans="1:9" x14ac:dyDescent="0.25">
      <c r="A91">
        <f t="shared" si="8"/>
        <v>85</v>
      </c>
      <c r="B91" s="36" t="s">
        <v>1240</v>
      </c>
      <c r="C91" s="6" t="s">
        <v>19</v>
      </c>
      <c r="D91">
        <v>2</v>
      </c>
      <c r="E91">
        <v>1</v>
      </c>
      <c r="F91" s="6">
        <f>IF(OR(D91="",E91=""),"-",IF(C91=Config!$F$2,IF(D91&lt;2,IF(E91&lt;=5,Config!$G$3,IF(E91&lt;=19,Config!$H$3,IF(E91&gt;19,Config!$I$3,""))),IF(AND(D91=2,D91&lt;=5),IF(E91&lt;=5,Config!$G$4,IF(E91&lt;=19,Config!$H$4,IF(E91&gt;19,Config!$I$4,""))),IF(D91&gt;2,IF(E91&lt;=5,Config!$G$5,IF(E91&lt;=19,Config!$H$5,IF(E91&gt;19,Config!$I$5,"")))))),IF(C91=Config!$F$6,IF(D91&lt;2,IF(E91&lt;=5,Config!$G$7,IF(E91&lt;=19,Config!$H$7,IF(E91&gt;19,Config!$I$7,""))),IF(AND(D91&gt;=2,D91&lt;=3),IF(E91&lt;=5,Config!$G$8,IF(E91&lt;=19,Config!$H$8,IF(E91&gt;19,Config!$I$8,""))),IF(D91&gt;3,IF(E91&lt;=5,Config!$G$9,IF(E91&lt;=19,Config!$H$9,IF(E91&gt;19,Config!$I$9,"")))))),IF(C91=Config!$F$10,IF(D91&lt;2,IF(E91&lt;=4,Config!$G$11,IF(E91&lt;=15,Config!$H$11,IF(E91&gt;15,Config!$I$11,""))),IF(D91=2,IF(E91&lt;=4,Config!$G$12,IF(E91&lt;=15,Config!$H$12,IF(E91&gt;15,Config!$I$12,""))),IF(D91&gt;2,IF(E91&lt;=4,Config!$G$13,IF(E91&lt;=15,Config!$H$13,IF(E91&gt;15,Config!$I$13,"")))))),"ERROR"))))</f>
        <v>3</v>
      </c>
      <c r="G91" t="str">
        <f>'Funkcje danych ILF EIF '!B34</f>
        <v>EUFG - Usługa LOGOWANIE_INTERAKCJI</v>
      </c>
    </row>
  </sheetData>
  <mergeCells count="4">
    <mergeCell ref="A1:B1"/>
    <mergeCell ref="A2:B2"/>
    <mergeCell ref="A3:B3"/>
    <mergeCell ref="A4:B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5B7CC91-6309-4775-8445-5C01A4CC1E73}">
          <x14:formula1>
            <xm:f>Config!$V$3:$V$6</xm:f>
          </x14:formula1>
          <xm:sqref>C7:C91</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9A186-D93B-4983-99E5-D411BAD3DA25}">
  <dimension ref="A1:G29"/>
  <sheetViews>
    <sheetView topLeftCell="B1" workbookViewId="0">
      <selection activeCell="F7" sqref="F7:F28"/>
    </sheetView>
  </sheetViews>
  <sheetFormatPr defaultRowHeight="15" x14ac:dyDescent="0.25"/>
  <cols>
    <col min="1" max="1" width="3.28515625" bestFit="1" customWidth="1"/>
    <col min="2" max="2" width="68.7109375" customWidth="1"/>
    <col min="3" max="6" width="10.28515625" style="6" customWidth="1"/>
    <col min="7" max="7" width="50.42578125" customWidth="1"/>
  </cols>
  <sheetData>
    <row r="1" spans="1:7" x14ac:dyDescent="0.25">
      <c r="A1" s="58" t="s">
        <v>43</v>
      </c>
      <c r="B1" s="58"/>
      <c r="C1" s="6">
        <f>COUNTIFS(B7:B1048576, "&lt;&gt;", C7:C1048576, "&lt;&gt;", D7:D1048576, "&lt;&gt;", E7:E1048576, "&lt;&gt;", F7:F1048576, "&lt;&gt;")</f>
        <v>23</v>
      </c>
    </row>
    <row r="2" spans="1:7" x14ac:dyDescent="0.25">
      <c r="A2" s="58" t="s">
        <v>46</v>
      </c>
      <c r="B2" s="58"/>
      <c r="C2" s="6">
        <f>COUNTIFS(C7:C1048576, "EI", B7:B1048576, "&lt;&gt;", D7:D1048576, "&lt;&gt;", E7:E1048576, "&lt;&gt;", F7:F1048576, "&lt;&gt;")</f>
        <v>11</v>
      </c>
    </row>
    <row r="3" spans="1:7" x14ac:dyDescent="0.25">
      <c r="A3" s="58" t="s">
        <v>47</v>
      </c>
      <c r="B3" s="58"/>
      <c r="C3" s="6">
        <f>COUNTIFS(C7:C1048576, "EO", B7:B1048576, "&lt;&gt;", D7:D1048576, "&lt;&gt;", E7:E1048576, "&lt;&gt;", F7:F1048576, "&lt;&gt;")</f>
        <v>7</v>
      </c>
    </row>
    <row r="4" spans="1:7" x14ac:dyDescent="0.25">
      <c r="A4" s="58" t="s">
        <v>48</v>
      </c>
      <c r="B4" s="58"/>
      <c r="C4" s="6">
        <f>COUNTIFS(C7:C1048576, "EQ", B7:B1048576, "&lt;&gt;", D7:D1048576, "&lt;&gt;", E7:E1048576, "&lt;&gt;", F7:F1048576, "&lt;&gt;")</f>
        <v>5</v>
      </c>
    </row>
    <row r="5" spans="1:7" ht="15.75" thickBot="1" x14ac:dyDescent="0.3">
      <c r="A5" s="16"/>
      <c r="B5" s="17" t="s">
        <v>52</v>
      </c>
      <c r="C5" s="6">
        <f>SUMIFS(F7:F1048576, B7:B1048576, "&lt;&gt;", D7:D1048576, "&lt;&gt;", E7:E1048576, "&lt;&gt;", F7:F1048576, "&lt;&gt;")</f>
        <v>100</v>
      </c>
    </row>
    <row r="6" spans="1:7" ht="15.75" thickBot="1" x14ac:dyDescent="0.3">
      <c r="A6" s="18" t="s">
        <v>0</v>
      </c>
      <c r="B6" s="19" t="s">
        <v>1</v>
      </c>
      <c r="C6" s="20" t="s">
        <v>55</v>
      </c>
      <c r="D6" s="20" t="s">
        <v>121</v>
      </c>
      <c r="E6" s="20" t="s">
        <v>35</v>
      </c>
      <c r="F6" s="20" t="s">
        <v>6</v>
      </c>
      <c r="G6" s="18" t="s">
        <v>20</v>
      </c>
    </row>
    <row r="7" spans="1:7" x14ac:dyDescent="0.25">
      <c r="A7">
        <v>1</v>
      </c>
      <c r="B7" t="s">
        <v>1099</v>
      </c>
      <c r="C7" s="6" t="s">
        <v>19</v>
      </c>
      <c r="D7" s="6">
        <v>1</v>
      </c>
      <c r="E7" s="6">
        <v>25</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4</v>
      </c>
      <c r="G7" t="str">
        <f>'Funkcje danych ILF EIF '!B115</f>
        <v>WMUD - Usługa Historia Zapytań</v>
      </c>
    </row>
    <row r="8" spans="1:7" x14ac:dyDescent="0.25">
      <c r="A8">
        <v>2</v>
      </c>
      <c r="B8" t="s">
        <v>1100</v>
      </c>
      <c r="C8" s="6" t="s">
        <v>19</v>
      </c>
      <c r="D8" s="6">
        <v>1</v>
      </c>
      <c r="E8" s="6">
        <v>25</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tr">
        <f>'Funkcje danych ILF EIF '!B115</f>
        <v>WMUD - Usługa Historia Zapytań</v>
      </c>
    </row>
    <row r="9" spans="1:7" x14ac:dyDescent="0.25">
      <c r="A9">
        <v>3</v>
      </c>
      <c r="B9" t="s">
        <v>1101</v>
      </c>
      <c r="C9" s="6" t="s">
        <v>19</v>
      </c>
      <c r="D9" s="6">
        <v>1</v>
      </c>
      <c r="E9" s="6">
        <v>25</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4</v>
      </c>
      <c r="G9" t="str">
        <f>'Funkcje danych ILF EIF '!B115</f>
        <v>WMUD - Usługa Historia Zapytań</v>
      </c>
    </row>
    <row r="10" spans="1:7" x14ac:dyDescent="0.25">
      <c r="A10">
        <v>4</v>
      </c>
      <c r="B10" t="s">
        <v>1162</v>
      </c>
      <c r="C10" s="6" t="s">
        <v>32</v>
      </c>
      <c r="D10" s="6">
        <v>1</v>
      </c>
      <c r="E10" s="6">
        <v>8</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4</v>
      </c>
      <c r="G10" t="str">
        <f>'Funkcje danych ILF EIF '!B116</f>
        <v>WMUD - Usługa Szczegóły zapytania</v>
      </c>
    </row>
    <row r="11" spans="1:7" x14ac:dyDescent="0.25">
      <c r="A11">
        <v>5</v>
      </c>
      <c r="B11" t="s">
        <v>1102</v>
      </c>
      <c r="C11" s="6" t="s">
        <v>28</v>
      </c>
      <c r="D11" s="6">
        <v>1</v>
      </c>
      <c r="E11" s="6">
        <v>8</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3</v>
      </c>
      <c r="G11" t="str">
        <f>'Funkcje danych ILF EIF '!B116</f>
        <v>WMUD - Usługa Szczegóły zapytania</v>
      </c>
    </row>
    <row r="12" spans="1:7" x14ac:dyDescent="0.25">
      <c r="A12">
        <v>6</v>
      </c>
      <c r="B12" t="s">
        <v>1103</v>
      </c>
      <c r="C12" s="6" t="s">
        <v>28</v>
      </c>
      <c r="D12" s="6">
        <v>1</v>
      </c>
      <c r="E12" s="6">
        <v>8</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3</v>
      </c>
      <c r="G12" t="str">
        <f>'Funkcje danych ILF EIF '!B116</f>
        <v>WMUD - Usługa Szczegóły zapytania</v>
      </c>
    </row>
    <row r="13" spans="1:7" x14ac:dyDescent="0.25">
      <c r="A13">
        <v>7</v>
      </c>
      <c r="B13" s="6" t="s">
        <v>1086</v>
      </c>
      <c r="C13" s="6" t="s">
        <v>28</v>
      </c>
      <c r="D13" s="6">
        <v>2</v>
      </c>
      <c r="E13" s="6">
        <v>9</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4</v>
      </c>
      <c r="G13" t="str">
        <f>CONCATENATE('Funkcje danych ILF EIF '!B111, " , ",'Funkcje danych ILF EIF '!B112)</f>
        <v>WMUD - Zapytania wsadowe - SAS - pobierzSzkody , WMUD - Zapytania wsadowe - SAS - pobierzHistorieUbezpieczen</v>
      </c>
    </row>
    <row r="14" spans="1:7" x14ac:dyDescent="0.25">
      <c r="A14">
        <v>8</v>
      </c>
      <c r="B14" s="6" t="s">
        <v>1085</v>
      </c>
      <c r="C14" s="6" t="s">
        <v>28</v>
      </c>
      <c r="D14" s="6">
        <v>2</v>
      </c>
      <c r="E14" s="6">
        <v>9</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4</v>
      </c>
      <c r="G14" t="str">
        <f>CONCATENATE('Funkcje danych ILF EIF '!B111, " , ",'Funkcje danych ILF EIF '!B112)</f>
        <v>WMUD - Zapytania wsadowe - SAS - pobierzSzkody , WMUD - Zapytania wsadowe - SAS - pobierzHistorieUbezpieczen</v>
      </c>
    </row>
    <row r="15" spans="1:7" x14ac:dyDescent="0.25">
      <c r="A15">
        <v>9</v>
      </c>
      <c r="B15" s="6" t="s">
        <v>1084</v>
      </c>
      <c r="C15" s="6" t="s">
        <v>28</v>
      </c>
      <c r="D15" s="6">
        <v>2</v>
      </c>
      <c r="E15" s="6">
        <v>9</v>
      </c>
      <c r="F15" s="6">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4</v>
      </c>
      <c r="G15" t="str">
        <f>CONCATENATE('Funkcje danych ILF EIF '!B111, " , ",'Funkcje danych ILF EIF '!B112)</f>
        <v>WMUD - Zapytania wsadowe - SAS - pobierzSzkody , WMUD - Zapytania wsadowe - SAS - pobierzHistorieUbezpieczen</v>
      </c>
    </row>
    <row r="16" spans="1:7" x14ac:dyDescent="0.25">
      <c r="A16">
        <v>10</v>
      </c>
      <c r="B16" s="6" t="s">
        <v>1165</v>
      </c>
      <c r="C16" s="6" t="s">
        <v>19</v>
      </c>
      <c r="D16" s="6">
        <v>2</v>
      </c>
      <c r="E16" s="6">
        <v>58</v>
      </c>
      <c r="F16" s="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6</v>
      </c>
      <c r="G16" t="str">
        <f>CONCATENATE('Funkcje danych ILF EIF '!B110," , ", 'Funkcje danych ILF EIF '!B113)</f>
        <v>WMUD - Zapytania + Odpowiedzi , WMUD - Usługa Szkody</v>
      </c>
    </row>
    <row r="17" spans="1:7" x14ac:dyDescent="0.25">
      <c r="A17">
        <v>11</v>
      </c>
      <c r="B17" s="6" t="s">
        <v>1166</v>
      </c>
      <c r="C17" s="6" t="s">
        <v>19</v>
      </c>
      <c r="D17" s="6">
        <v>2</v>
      </c>
      <c r="E17" s="6">
        <v>58</v>
      </c>
      <c r="F17" s="6">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6</v>
      </c>
      <c r="G17" t="str">
        <f>CONCATENATE('Funkcje danych ILF EIF '!B110," , ", 'Funkcje danych ILF EIF '!B113)</f>
        <v>WMUD - Zapytania + Odpowiedzi , WMUD - Usługa Szkody</v>
      </c>
    </row>
    <row r="18" spans="1:7" x14ac:dyDescent="0.25">
      <c r="A18">
        <v>12</v>
      </c>
      <c r="B18" s="6" t="s">
        <v>1167</v>
      </c>
      <c r="C18" s="6" t="s">
        <v>19</v>
      </c>
      <c r="D18" s="6">
        <v>2</v>
      </c>
      <c r="E18" s="6">
        <v>58</v>
      </c>
      <c r="F18" s="6">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6</v>
      </c>
      <c r="G18" t="str">
        <f>CONCATENATE('Funkcje danych ILF EIF '!B110," , ", 'Funkcje danych ILF EIF '!B113)</f>
        <v>WMUD - Zapytania + Odpowiedzi , WMUD - Usługa Szkody</v>
      </c>
    </row>
    <row r="19" spans="1:7" ht="30" x14ac:dyDescent="0.25">
      <c r="A19">
        <v>13</v>
      </c>
      <c r="B19" s="6" t="s">
        <v>1168</v>
      </c>
      <c r="C19" s="6" t="s">
        <v>19</v>
      </c>
      <c r="D19" s="6">
        <v>2</v>
      </c>
      <c r="E19" s="6">
        <v>58</v>
      </c>
      <c r="F19" s="6">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6</v>
      </c>
      <c r="G19" t="str">
        <f>CONCATENATE('Funkcje danych ILF EIF '!B110," , ", 'Funkcje danych ILF EIF '!B114)</f>
        <v>WMUD - Zapytania + Odpowiedzi , WMUD - Usługa Przebieg Ubezpieczeń</v>
      </c>
    </row>
    <row r="20" spans="1:7" ht="30" x14ac:dyDescent="0.25">
      <c r="A20">
        <v>14</v>
      </c>
      <c r="B20" s="6" t="s">
        <v>1169</v>
      </c>
      <c r="C20" s="6" t="s">
        <v>19</v>
      </c>
      <c r="D20" s="6">
        <v>2</v>
      </c>
      <c r="E20" s="6">
        <v>58</v>
      </c>
      <c r="F20" s="6">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6</v>
      </c>
      <c r="G20" t="str">
        <f>CONCATENATE('Funkcje danych ILF EIF '!B110," , ", 'Funkcje danych ILF EIF '!B114)</f>
        <v>WMUD - Zapytania + Odpowiedzi , WMUD - Usługa Przebieg Ubezpieczeń</v>
      </c>
    </row>
    <row r="21" spans="1:7" ht="30" x14ac:dyDescent="0.25">
      <c r="A21">
        <v>15</v>
      </c>
      <c r="B21" s="6" t="s">
        <v>1170</v>
      </c>
      <c r="C21" s="6" t="s">
        <v>19</v>
      </c>
      <c r="D21" s="6">
        <v>2</v>
      </c>
      <c r="E21" s="6">
        <v>58</v>
      </c>
      <c r="F21" s="6">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6</v>
      </c>
      <c r="G21" t="str">
        <f>CONCATENATE('Funkcje danych ILF EIF '!B110," , ", 'Funkcje danych ILF EIF '!B114)</f>
        <v>WMUD - Zapytania + Odpowiedzi , WMUD - Usługa Przebieg Ubezpieczeń</v>
      </c>
    </row>
    <row r="22" spans="1:7" x14ac:dyDescent="0.25">
      <c r="A22">
        <v>16</v>
      </c>
      <c r="B22" t="s">
        <v>1087</v>
      </c>
      <c r="C22" s="6" t="s">
        <v>32</v>
      </c>
      <c r="D22" s="6">
        <v>1</v>
      </c>
      <c r="E22" s="6">
        <v>1</v>
      </c>
      <c r="F22" s="6">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4</v>
      </c>
      <c r="G22" t="str">
        <f>'Funkcje danych ILF EIF '!B119</f>
        <v>WMUD - Usługa Pobrania pliku</v>
      </c>
    </row>
    <row r="23" spans="1:7" x14ac:dyDescent="0.25">
      <c r="A23">
        <v>17</v>
      </c>
      <c r="B23" t="s">
        <v>1088</v>
      </c>
      <c r="C23" s="6" t="s">
        <v>32</v>
      </c>
      <c r="D23" s="6">
        <v>1</v>
      </c>
      <c r="E23" s="6">
        <v>1</v>
      </c>
      <c r="F23" s="6">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4</v>
      </c>
      <c r="G23" t="str">
        <f>'Funkcje danych ILF EIF '!B119</f>
        <v>WMUD - Usługa Pobrania pliku</v>
      </c>
    </row>
    <row r="24" spans="1:7" x14ac:dyDescent="0.25">
      <c r="A24">
        <v>18</v>
      </c>
      <c r="B24" t="s">
        <v>1089</v>
      </c>
      <c r="C24" s="6" t="s">
        <v>32</v>
      </c>
      <c r="D24" s="6">
        <v>1</v>
      </c>
      <c r="E24" s="6">
        <v>1</v>
      </c>
      <c r="F24" s="6">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4</v>
      </c>
      <c r="G24" t="str">
        <f>'Funkcje danych ILF EIF '!B119</f>
        <v>WMUD - Usługa Pobrania pliku</v>
      </c>
    </row>
    <row r="25" spans="1:7" x14ac:dyDescent="0.25">
      <c r="A25">
        <v>19</v>
      </c>
      <c r="B25" t="s">
        <v>1191</v>
      </c>
      <c r="C25" s="6" t="s">
        <v>32</v>
      </c>
      <c r="D25" s="6">
        <v>1</v>
      </c>
      <c r="E25" s="6">
        <v>1</v>
      </c>
      <c r="F25" s="6">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4</v>
      </c>
      <c r="G25" t="str">
        <f>'Funkcje danych ILF EIF '!B117</f>
        <v>WMUD - Usługa Metryki</v>
      </c>
    </row>
    <row r="26" spans="1:7" x14ac:dyDescent="0.25">
      <c r="A26">
        <v>20</v>
      </c>
      <c r="B26" t="s">
        <v>1192</v>
      </c>
      <c r="C26" s="6" t="s">
        <v>32</v>
      </c>
      <c r="D26" s="6">
        <v>1</v>
      </c>
      <c r="E26" s="6">
        <v>1</v>
      </c>
      <c r="F26" s="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4</v>
      </c>
      <c r="G26" t="str">
        <f>'Funkcje danych ILF EIF '!B117</f>
        <v>WMUD - Usługa Metryki</v>
      </c>
    </row>
    <row r="27" spans="1:7" x14ac:dyDescent="0.25">
      <c r="A27">
        <v>21</v>
      </c>
      <c r="B27" t="s">
        <v>1193</v>
      </c>
      <c r="C27" s="6" t="s">
        <v>32</v>
      </c>
      <c r="D27" s="6">
        <v>1</v>
      </c>
      <c r="E27" s="6">
        <v>1</v>
      </c>
      <c r="F27" s="6">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4</v>
      </c>
      <c r="G27" t="str">
        <f>'Funkcje danych ILF EIF '!B117</f>
        <v>WMUD - Usługa Metryki</v>
      </c>
    </row>
    <row r="28" spans="1:7" x14ac:dyDescent="0.25">
      <c r="A28">
        <v>22</v>
      </c>
      <c r="B28" t="s">
        <v>1245</v>
      </c>
      <c r="C28" s="6" t="s">
        <v>19</v>
      </c>
      <c r="D28">
        <v>1</v>
      </c>
      <c r="E28">
        <v>1</v>
      </c>
      <c r="F28" s="6">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3</v>
      </c>
      <c r="G28" t="str">
        <f>'Funkcje danych ILF EIF '!B34</f>
        <v>EUFG - Usługa LOGOWANIE_INTERAKCJI</v>
      </c>
    </row>
    <row r="29" spans="1:7" x14ac:dyDescent="0.25">
      <c r="A29">
        <v>23</v>
      </c>
      <c r="B29" t="s">
        <v>1394</v>
      </c>
      <c r="C29" s="6" t="s">
        <v>19</v>
      </c>
      <c r="D29" s="6">
        <v>1</v>
      </c>
      <c r="E29" s="6">
        <v>1</v>
      </c>
      <c r="F29" s="6">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3</v>
      </c>
      <c r="G29" t="str">
        <f>'Funkcje danych ILF EIF '!B169</f>
        <v>EUFG - S3</v>
      </c>
    </row>
  </sheetData>
  <mergeCells count="4">
    <mergeCell ref="A1:B1"/>
    <mergeCell ref="A2:B2"/>
    <mergeCell ref="A3:B3"/>
    <mergeCell ref="A4:B4"/>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F5D62B-CA17-40AE-B49B-155146480AA4}">
          <x14:formula1>
            <xm:f>Config!$V$3:$V$6</xm:f>
          </x14:formula1>
          <xm:sqref>C7:C28</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2056B-7614-45BA-8C54-B18EA22A2603}">
  <dimension ref="A1:G36"/>
  <sheetViews>
    <sheetView workbookViewId="0">
      <selection activeCell="F7" sqref="F7:F29"/>
    </sheetView>
  </sheetViews>
  <sheetFormatPr defaultRowHeight="15" x14ac:dyDescent="0.25"/>
  <cols>
    <col min="1" max="1" width="3.28515625" bestFit="1" customWidth="1"/>
    <col min="2" max="2" width="76.28515625" customWidth="1"/>
    <col min="3" max="3" width="12.7109375" customWidth="1"/>
    <col min="4" max="4" width="11.5703125" customWidth="1"/>
    <col min="5" max="5" width="11.140625" customWidth="1"/>
    <col min="6" max="6" width="13.28515625" customWidth="1"/>
    <col min="7" max="7" width="39.7109375" customWidth="1"/>
    <col min="8" max="8" width="13.85546875" customWidth="1"/>
  </cols>
  <sheetData>
    <row r="1" spans="1:7" x14ac:dyDescent="0.25">
      <c r="A1" s="58" t="s">
        <v>43</v>
      </c>
      <c r="B1" s="59"/>
      <c r="C1" s="6">
        <f>COUNTIFS(B7:B1048576, "&lt;&gt;", C7:C1048576, "&lt;&gt;", D7:D1048576, "&lt;&gt;", E7:E1048576, "&lt;&gt;", F7:F1048576, "&lt;&gt;")</f>
        <v>23</v>
      </c>
      <c r="D1" s="6"/>
      <c r="E1" s="6"/>
      <c r="F1" s="6"/>
    </row>
    <row r="2" spans="1:7" x14ac:dyDescent="0.25">
      <c r="A2" s="58" t="s">
        <v>46</v>
      </c>
      <c r="B2" s="59"/>
      <c r="C2" s="6">
        <f>COUNTIFS(C7:C1048576, "EI", B7:B1048576, "&lt;&gt;", D7:D1048576, "&lt;&gt;", E7:E1048576, "&lt;&gt;", F7:F1048576, "&lt;&gt;")</f>
        <v>13</v>
      </c>
      <c r="D2" s="6"/>
      <c r="E2" s="6"/>
      <c r="F2" s="6"/>
    </row>
    <row r="3" spans="1:7" x14ac:dyDescent="0.25">
      <c r="A3" s="58" t="s">
        <v>47</v>
      </c>
      <c r="B3" s="59"/>
      <c r="C3" s="6">
        <f>COUNTIFS(C7:C1048576, "EO", B7:B1048576, "&lt;&gt;", D7:D1048576, "&lt;&gt;", E7:E1048576, "&lt;&gt;", F7:F1048576, "&lt;&gt;")</f>
        <v>6</v>
      </c>
      <c r="D3" s="6"/>
      <c r="E3" s="6"/>
      <c r="F3" s="6"/>
    </row>
    <row r="4" spans="1:7" x14ac:dyDescent="0.25">
      <c r="A4" s="58" t="s">
        <v>48</v>
      </c>
      <c r="B4" s="59"/>
      <c r="C4" s="6">
        <f>COUNTIFS(C7:C1048576, "EQ", B7:B1048576, "&lt;&gt;", D7:D1048576, "&lt;&gt;", E7:E1048576, "&lt;&gt;", F7:F1048576, "&lt;&gt;")</f>
        <v>4</v>
      </c>
      <c r="D4" s="6"/>
      <c r="E4" s="6"/>
      <c r="F4" s="6"/>
    </row>
    <row r="5" spans="1:7" ht="15.75" thickBot="1" x14ac:dyDescent="0.3">
      <c r="A5" s="16"/>
      <c r="B5" s="17" t="s">
        <v>52</v>
      </c>
      <c r="C5" s="6">
        <f>SUMIFS(F7:F1048576, B7:B1048576, "&lt;&gt;", D7:D1048576, "&lt;&gt;", E7:E1048576, "&lt;&gt;", F7:F1048576, "&lt;&gt;")</f>
        <v>88</v>
      </c>
      <c r="D5" s="6"/>
      <c r="E5" s="6"/>
      <c r="F5" s="6"/>
    </row>
    <row r="6" spans="1:7" ht="15.75" thickBot="1" x14ac:dyDescent="0.3">
      <c r="A6" s="18" t="s">
        <v>0</v>
      </c>
      <c r="B6" s="19" t="s">
        <v>1</v>
      </c>
      <c r="C6" s="20" t="s">
        <v>55</v>
      </c>
      <c r="D6" s="20" t="s">
        <v>121</v>
      </c>
      <c r="E6" s="20" t="s">
        <v>35</v>
      </c>
      <c r="F6" s="20" t="s">
        <v>6</v>
      </c>
      <c r="G6" s="18" t="s">
        <v>20</v>
      </c>
    </row>
    <row r="7" spans="1:7" x14ac:dyDescent="0.25">
      <c r="A7">
        <v>1</v>
      </c>
      <c r="B7" t="s">
        <v>1203</v>
      </c>
      <c r="C7" s="6" t="s">
        <v>19</v>
      </c>
      <c r="D7">
        <v>1</v>
      </c>
      <c r="E7">
        <f>100+15</f>
        <v>115</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4</v>
      </c>
      <c r="G7" t="str">
        <f>'Funkcje danych ILF EIF '!B32</f>
        <v>WMZOI - Usługa eUFG_zasilanie_OI_API_1.0.1</v>
      </c>
    </row>
    <row r="8" spans="1:7" x14ac:dyDescent="0.25">
      <c r="A8">
        <v>2</v>
      </c>
      <c r="B8" t="s">
        <v>1204</v>
      </c>
      <c r="C8" s="6" t="s">
        <v>19</v>
      </c>
      <c r="D8">
        <v>1</v>
      </c>
      <c r="E8">
        <f>220+15</f>
        <v>235</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tr">
        <f>'Funkcje danych ILF EIF '!B32</f>
        <v>WMZOI - Usługa eUFG_zasilanie_OI_API_1.0.1</v>
      </c>
    </row>
    <row r="9" spans="1:7" x14ac:dyDescent="0.25">
      <c r="A9">
        <v>3</v>
      </c>
      <c r="B9" t="s">
        <v>1205</v>
      </c>
      <c r="C9" s="6" t="s">
        <v>19</v>
      </c>
      <c r="D9">
        <v>1</v>
      </c>
      <c r="E9">
        <f>65+9</f>
        <v>74</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4</v>
      </c>
      <c r="G9" t="str">
        <f>'Funkcje danych ILF EIF '!B32</f>
        <v>WMZOI - Usługa eUFG_zasilanie_OI_API_1.0.1</v>
      </c>
    </row>
    <row r="10" spans="1:7" x14ac:dyDescent="0.25">
      <c r="A10">
        <v>4</v>
      </c>
      <c r="B10" t="s">
        <v>1206</v>
      </c>
      <c r="C10" s="6" t="s">
        <v>32</v>
      </c>
      <c r="D10">
        <v>3</v>
      </c>
      <c r="E10">
        <f>12+4</f>
        <v>16</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5</v>
      </c>
      <c r="G10" t="str">
        <f>'Funkcje danych ILF EIF '!B32</f>
        <v>WMZOI - Usługa eUFG_zasilanie_OI_API_1.0.1</v>
      </c>
    </row>
    <row r="11" spans="1:7" x14ac:dyDescent="0.25">
      <c r="A11">
        <f t="shared" ref="A11:A29" si="0">A10+1</f>
        <v>5</v>
      </c>
      <c r="B11" t="s">
        <v>1237</v>
      </c>
      <c r="C11" s="6" t="s">
        <v>19</v>
      </c>
      <c r="D11">
        <v>1</v>
      </c>
      <c r="E11">
        <v>1</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3</v>
      </c>
      <c r="G11" t="str">
        <f>'Funkcje danych ILF EIF '!B32</f>
        <v>WMZOI - Usługa eUFG_zasilanie_OI_API_1.0.1</v>
      </c>
    </row>
    <row r="12" spans="1:7" x14ac:dyDescent="0.25">
      <c r="A12">
        <f t="shared" si="0"/>
        <v>6</v>
      </c>
      <c r="B12" t="s">
        <v>1207</v>
      </c>
      <c r="C12" s="6" t="s">
        <v>19</v>
      </c>
      <c r="D12">
        <v>1</v>
      </c>
      <c r="E12">
        <f>100+15</f>
        <v>115</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4</v>
      </c>
      <c r="G12" t="str">
        <f>'Funkcje danych ILF EIF '!B32</f>
        <v>WMZOI - Usługa eUFG_zasilanie_OI_API_1.0.1</v>
      </c>
    </row>
    <row r="13" spans="1:7" x14ac:dyDescent="0.25">
      <c r="A13">
        <f t="shared" si="0"/>
        <v>7</v>
      </c>
      <c r="B13" t="s">
        <v>1208</v>
      </c>
      <c r="C13" s="6" t="s">
        <v>19</v>
      </c>
      <c r="D13">
        <v>1</v>
      </c>
      <c r="E13">
        <f>220+15</f>
        <v>235</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4</v>
      </c>
      <c r="G13" t="str">
        <f>'Funkcje danych ILF EIF '!B32</f>
        <v>WMZOI - Usługa eUFG_zasilanie_OI_API_1.0.1</v>
      </c>
    </row>
    <row r="14" spans="1:7" x14ac:dyDescent="0.25">
      <c r="A14">
        <f t="shared" si="0"/>
        <v>8</v>
      </c>
      <c r="B14" t="s">
        <v>1209</v>
      </c>
      <c r="C14" s="6" t="s">
        <v>19</v>
      </c>
      <c r="D14">
        <v>1</v>
      </c>
      <c r="E14">
        <f>65+9</f>
        <v>74</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4</v>
      </c>
      <c r="G14" t="str">
        <f>'Funkcje danych ILF EIF '!B32</f>
        <v>WMZOI - Usługa eUFG_zasilanie_OI_API_1.0.1</v>
      </c>
    </row>
    <row r="15" spans="1:7" x14ac:dyDescent="0.25">
      <c r="A15">
        <f t="shared" si="0"/>
        <v>9</v>
      </c>
      <c r="B15" t="s">
        <v>1210</v>
      </c>
      <c r="C15" s="6" t="s">
        <v>32</v>
      </c>
      <c r="D15">
        <v>1</v>
      </c>
      <c r="E15">
        <f>12+4</f>
        <v>16</v>
      </c>
      <c r="F15" s="6">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4</v>
      </c>
      <c r="G15" t="str">
        <f>'Funkcje danych ILF EIF '!B32</f>
        <v>WMZOI - Usługa eUFG_zasilanie_OI_API_1.0.1</v>
      </c>
    </row>
    <row r="16" spans="1:7" x14ac:dyDescent="0.25">
      <c r="A16">
        <f t="shared" si="0"/>
        <v>10</v>
      </c>
      <c r="B16" t="s">
        <v>1238</v>
      </c>
      <c r="C16" s="6" t="s">
        <v>19</v>
      </c>
      <c r="D16">
        <v>1</v>
      </c>
      <c r="E16">
        <v>1</v>
      </c>
      <c r="F16" s="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3</v>
      </c>
      <c r="G16" t="str">
        <f>'Funkcje danych ILF EIF '!B32</f>
        <v>WMZOI - Usługa eUFG_zasilanie_OI_API_1.0.1</v>
      </c>
    </row>
    <row r="17" spans="1:7" x14ac:dyDescent="0.25">
      <c r="A17">
        <f t="shared" si="0"/>
        <v>11</v>
      </c>
      <c r="B17" t="s">
        <v>1175</v>
      </c>
      <c r="C17" s="6" t="s">
        <v>32</v>
      </c>
      <c r="D17">
        <v>1</v>
      </c>
      <c r="E17">
        <f>60+16</f>
        <v>76</v>
      </c>
      <c r="F17" s="6">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5</v>
      </c>
      <c r="G17" t="str">
        <f>'Funkcje danych ILF EIF '!B32</f>
        <v>WMZOI - Usługa eUFG_zasilanie_OI_API_1.0.1</v>
      </c>
    </row>
    <row r="18" spans="1:7" x14ac:dyDescent="0.25">
      <c r="A18">
        <f t="shared" si="0"/>
        <v>12</v>
      </c>
      <c r="B18" t="s">
        <v>1176</v>
      </c>
      <c r="C18" s="6" t="s">
        <v>32</v>
      </c>
      <c r="D18">
        <v>1</v>
      </c>
      <c r="E18">
        <f>60+16</f>
        <v>76</v>
      </c>
      <c r="F18" s="6">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5</v>
      </c>
      <c r="G18" t="str">
        <f>'Funkcje danych ILF EIF '!B32</f>
        <v>WMZOI - Usługa eUFG_zasilanie_OI_API_1.0.1</v>
      </c>
    </row>
    <row r="19" spans="1:7" x14ac:dyDescent="0.25">
      <c r="A19">
        <f t="shared" si="0"/>
        <v>13</v>
      </c>
      <c r="B19" t="s">
        <v>1178</v>
      </c>
      <c r="C19" s="6" t="s">
        <v>19</v>
      </c>
      <c r="D19">
        <v>1</v>
      </c>
      <c r="E19">
        <f>7+6</f>
        <v>13</v>
      </c>
      <c r="F19" s="6">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3</v>
      </c>
      <c r="G19" t="str">
        <f>'Funkcje danych ILF EIF '!B32</f>
        <v>WMZOI - Usługa eUFG_zasilanie_OI_API_1.0.1</v>
      </c>
    </row>
    <row r="20" spans="1:7" x14ac:dyDescent="0.25">
      <c r="A20">
        <f t="shared" si="0"/>
        <v>14</v>
      </c>
      <c r="B20" t="s">
        <v>1177</v>
      </c>
      <c r="C20" s="6" t="s">
        <v>19</v>
      </c>
      <c r="D20">
        <v>1</v>
      </c>
      <c r="E20">
        <f>7+6</f>
        <v>13</v>
      </c>
      <c r="F20" s="6">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3</v>
      </c>
      <c r="G20" t="str">
        <f>'Funkcje danych ILF EIF '!B32</f>
        <v>WMZOI - Usługa eUFG_zasilanie_OI_API_1.0.1</v>
      </c>
    </row>
    <row r="21" spans="1:7" x14ac:dyDescent="0.25">
      <c r="A21">
        <f t="shared" si="0"/>
        <v>15</v>
      </c>
      <c r="B21" t="s">
        <v>1179</v>
      </c>
      <c r="C21" s="6" t="s">
        <v>28</v>
      </c>
      <c r="D21">
        <v>1</v>
      </c>
      <c r="E21">
        <f>25+6</f>
        <v>31</v>
      </c>
      <c r="F21" s="6">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4</v>
      </c>
      <c r="G21" t="str">
        <f>'Funkcje danych ILF EIF '!B32</f>
        <v>WMZOI - Usługa eUFG_zasilanie_OI_API_1.0.1</v>
      </c>
    </row>
    <row r="22" spans="1:7" s="21" customFormat="1" ht="30" x14ac:dyDescent="0.25">
      <c r="A22">
        <f t="shared" si="0"/>
        <v>16</v>
      </c>
      <c r="B22" t="s">
        <v>1180</v>
      </c>
      <c r="C22" s="6" t="s">
        <v>28</v>
      </c>
      <c r="D22" s="21">
        <v>1</v>
      </c>
      <c r="E22">
        <f>25+6</f>
        <v>31</v>
      </c>
      <c r="F22" s="6">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4</v>
      </c>
      <c r="G22" s="22" t="str">
        <f>'Funkcje danych ILF EIF '!B32</f>
        <v>WMZOI - Usługa eUFG_zasilanie_OI_API_1.0.1</v>
      </c>
    </row>
    <row r="23" spans="1:7" x14ac:dyDescent="0.25">
      <c r="A23">
        <f t="shared" si="0"/>
        <v>17</v>
      </c>
      <c r="B23" t="s">
        <v>1181</v>
      </c>
      <c r="C23" s="6" t="s">
        <v>28</v>
      </c>
      <c r="D23">
        <v>1</v>
      </c>
      <c r="E23">
        <f>30+7</f>
        <v>37</v>
      </c>
      <c r="F23" s="6">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4</v>
      </c>
      <c r="G23" t="str">
        <f>'Funkcje danych ILF EIF '!B32</f>
        <v>WMZOI - Usługa eUFG_zasilanie_OI_API_1.0.1</v>
      </c>
    </row>
    <row r="24" spans="1:7" x14ac:dyDescent="0.25">
      <c r="A24">
        <f t="shared" si="0"/>
        <v>18</v>
      </c>
      <c r="B24" t="s">
        <v>1182</v>
      </c>
      <c r="C24" s="6" t="s">
        <v>28</v>
      </c>
      <c r="D24">
        <v>1</v>
      </c>
      <c r="E24">
        <f>30+7</f>
        <v>37</v>
      </c>
      <c r="F24" s="6">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4</v>
      </c>
      <c r="G24" t="str">
        <f>'Funkcje danych ILF EIF '!B32</f>
        <v>WMZOI - Usługa eUFG_zasilanie_OI_API_1.0.1</v>
      </c>
    </row>
    <row r="25" spans="1:7" x14ac:dyDescent="0.25">
      <c r="A25">
        <f t="shared" si="0"/>
        <v>19</v>
      </c>
      <c r="B25" t="s">
        <v>1233</v>
      </c>
      <c r="C25" s="6" t="s">
        <v>19</v>
      </c>
      <c r="D25">
        <v>1</v>
      </c>
      <c r="E25">
        <v>1</v>
      </c>
      <c r="F25" s="6">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3</v>
      </c>
      <c r="G25" t="str">
        <f>'Funkcje danych ILF EIF '!B32</f>
        <v>WMZOI - Usługa eUFG_zasilanie_OI_API_1.0.1</v>
      </c>
    </row>
    <row r="26" spans="1:7" x14ac:dyDescent="0.25">
      <c r="A26">
        <f t="shared" si="0"/>
        <v>20</v>
      </c>
      <c r="B26" t="s">
        <v>1234</v>
      </c>
      <c r="C26" s="6" t="s">
        <v>19</v>
      </c>
      <c r="D26">
        <v>1</v>
      </c>
      <c r="E26">
        <v>1</v>
      </c>
      <c r="F26" s="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3</v>
      </c>
      <c r="G26" t="str">
        <f>'Funkcje danych ILF EIF '!B32</f>
        <v>WMZOI - Usługa eUFG_zasilanie_OI_API_1.0.1</v>
      </c>
    </row>
    <row r="27" spans="1:7" x14ac:dyDescent="0.25">
      <c r="A27">
        <f t="shared" si="0"/>
        <v>21</v>
      </c>
      <c r="B27" t="s">
        <v>1235</v>
      </c>
      <c r="C27" s="6" t="s">
        <v>32</v>
      </c>
      <c r="D27">
        <v>1</v>
      </c>
      <c r="E27">
        <v>1</v>
      </c>
      <c r="F27" s="6">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4</v>
      </c>
      <c r="G27" t="str">
        <f>'Funkcje danych ILF EIF '!B32</f>
        <v>WMZOI - Usługa eUFG_zasilanie_OI_API_1.0.1</v>
      </c>
    </row>
    <row r="28" spans="1:7" x14ac:dyDescent="0.25">
      <c r="A28">
        <f t="shared" si="0"/>
        <v>22</v>
      </c>
      <c r="B28" t="s">
        <v>1236</v>
      </c>
      <c r="C28" s="6" t="s">
        <v>32</v>
      </c>
      <c r="D28">
        <v>1</v>
      </c>
      <c r="E28">
        <v>1</v>
      </c>
      <c r="F28" s="6">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4</v>
      </c>
      <c r="G28" t="str">
        <f>'Funkcje danych ILF EIF '!B32</f>
        <v>WMZOI - Usługa eUFG_zasilanie_OI_API_1.0.1</v>
      </c>
    </row>
    <row r="29" spans="1:7" x14ac:dyDescent="0.25">
      <c r="A29">
        <f t="shared" si="0"/>
        <v>23</v>
      </c>
      <c r="B29" t="s">
        <v>1241</v>
      </c>
      <c r="C29" s="6" t="s">
        <v>19</v>
      </c>
      <c r="D29">
        <v>2</v>
      </c>
      <c r="E29">
        <v>1</v>
      </c>
      <c r="F29" s="6">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3</v>
      </c>
      <c r="G29" t="str">
        <f>'Funkcje danych ILF EIF '!B34</f>
        <v>EUFG - Usługa LOGOWANIE_INTERAKCJI</v>
      </c>
    </row>
    <row r="30" spans="1:7" x14ac:dyDescent="0.25">
      <c r="B30" s="7"/>
      <c r="C30" s="6"/>
      <c r="F30" s="6" t="str">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v>
      </c>
    </row>
    <row r="31" spans="1:7" x14ac:dyDescent="0.25">
      <c r="B31" s="7"/>
      <c r="C31" s="6"/>
      <c r="F31" s="6" t="str">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v>
      </c>
    </row>
    <row r="32" spans="1:7" x14ac:dyDescent="0.25">
      <c r="C32" s="6"/>
      <c r="F32" s="6" t="str">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v>
      </c>
    </row>
    <row r="33" spans="3:6" x14ac:dyDescent="0.25">
      <c r="C33" s="6"/>
      <c r="F33" s="6" t="str">
        <f>IF(OR(D33="",E33=""),"-",IF(C33=Config!$F$2,IF(D33&lt;2,IF(E33&lt;=5,Config!$G$3,IF(E33&lt;=19,Config!$H$3,IF(E33&gt;19,Config!$I$3,""))),IF(AND(D33=2,D33&lt;=5),IF(E33&lt;=5,Config!$G$4,IF(E33&lt;=19,Config!$H$4,IF(E33&gt;19,Config!$I$4,""))),IF(D33&gt;2,IF(E33&lt;=5,Config!$G$5,IF(E33&lt;=19,Config!$H$5,IF(E33&gt;19,Config!$I$5,"")))))),IF(C33=Config!$F$6,IF(D33&lt;2,IF(E33&lt;=5,Config!$G$7,IF(E33&lt;=19,Config!$H$7,IF(E33&gt;19,Config!$I$7,""))),IF(AND(D33&gt;=2,D33&lt;=3),IF(E33&lt;=5,Config!$G$8,IF(E33&lt;=19,Config!$H$8,IF(E33&gt;19,Config!$I$8,""))),IF(D33&gt;3,IF(E33&lt;=5,Config!$G$9,IF(E33&lt;=19,Config!$H$9,IF(E33&gt;19,Config!$I$9,"")))))),IF(C33=Config!$F$10,IF(D33&lt;2,IF(E33&lt;=4,Config!$G$11,IF(E33&lt;=15,Config!$H$11,IF(E33&gt;15,Config!$I$11,""))),IF(D33=2,IF(E33&lt;=4,Config!$G$12,IF(E33&lt;=15,Config!$H$12,IF(E33&gt;15,Config!$I$12,""))),IF(D33&gt;2,IF(E33&lt;=4,Config!$G$13,IF(E33&lt;=15,Config!$H$13,IF(E33&gt;15,Config!$I$13,"")))))),"ERROR"))))</f>
        <v>-</v>
      </c>
    </row>
    <row r="34" spans="3:6" x14ac:dyDescent="0.25">
      <c r="C34" s="6"/>
      <c r="F34" s="6" t="str">
        <f>IF(OR(D34="",E34=""),"-",IF(C34=Config!$F$2,IF(D34&lt;2,IF(E34&lt;=5,Config!$G$3,IF(E34&lt;=19,Config!$H$3,IF(E34&gt;19,Config!$I$3,""))),IF(AND(D34=2,D34&lt;=5),IF(E34&lt;=5,Config!$G$4,IF(E34&lt;=19,Config!$H$4,IF(E34&gt;19,Config!$I$4,""))),IF(D34&gt;2,IF(E34&lt;=5,Config!$G$5,IF(E34&lt;=19,Config!$H$5,IF(E34&gt;19,Config!$I$5,"")))))),IF(C34=Config!$F$6,IF(D34&lt;2,IF(E34&lt;=5,Config!$G$7,IF(E34&lt;=19,Config!$H$7,IF(E34&gt;19,Config!$I$7,""))),IF(AND(D34&gt;=2,D34&lt;=3),IF(E34&lt;=5,Config!$G$8,IF(E34&lt;=19,Config!$H$8,IF(E34&gt;19,Config!$I$8,""))),IF(D34&gt;3,IF(E34&lt;=5,Config!$G$9,IF(E34&lt;=19,Config!$H$9,IF(E34&gt;19,Config!$I$9,"")))))),IF(C34=Config!$F$10,IF(D34&lt;2,IF(E34&lt;=4,Config!$G$11,IF(E34&lt;=15,Config!$H$11,IF(E34&gt;15,Config!$I$11,""))),IF(D34=2,IF(E34&lt;=4,Config!$G$12,IF(E34&lt;=15,Config!$H$12,IF(E34&gt;15,Config!$I$12,""))),IF(D34&gt;2,IF(E34&lt;=4,Config!$G$13,IF(E34&lt;=15,Config!$H$13,IF(E34&gt;15,Config!$I$13,"")))))),"ERROR"))))</f>
        <v>-</v>
      </c>
    </row>
    <row r="35" spans="3:6" x14ac:dyDescent="0.25">
      <c r="C35" s="6"/>
    </row>
    <row r="36" spans="3:6" x14ac:dyDescent="0.25">
      <c r="C36" s="6"/>
    </row>
  </sheetData>
  <mergeCells count="4">
    <mergeCell ref="A1:B1"/>
    <mergeCell ref="A2:B2"/>
    <mergeCell ref="A3:B3"/>
    <mergeCell ref="A4:B4"/>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FC7DFBD1-2F90-46AD-94AF-D858781BADF6}">
          <x14:formula1>
            <xm:f>Config!$V$3:$V$6</xm:f>
          </x14:formula1>
          <xm:sqref>C7:C36</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AB889-451B-42D3-A3AA-61F63F1ED9B0}">
  <dimension ref="A1:I38"/>
  <sheetViews>
    <sheetView workbookViewId="0">
      <selection activeCell="F7" sqref="F7:F38"/>
    </sheetView>
  </sheetViews>
  <sheetFormatPr defaultRowHeight="15" x14ac:dyDescent="0.25"/>
  <cols>
    <col min="1" max="1" width="3.28515625" bestFit="1" customWidth="1"/>
    <col min="2" max="2" width="76.28515625" customWidth="1"/>
    <col min="3" max="3" width="12.7109375" customWidth="1"/>
    <col min="4" max="4" width="11.5703125" customWidth="1"/>
    <col min="5" max="5" width="11.140625" customWidth="1"/>
    <col min="6" max="6" width="13.28515625" customWidth="1"/>
    <col min="7" max="7" width="48.5703125" bestFit="1" customWidth="1"/>
    <col min="8" max="8" width="13.85546875" customWidth="1"/>
  </cols>
  <sheetData>
    <row r="1" spans="1:9" x14ac:dyDescent="0.25">
      <c r="A1" s="58" t="s">
        <v>43</v>
      </c>
      <c r="B1" s="59"/>
      <c r="C1" s="6">
        <f>COUNTIFS(B7:B1048576, "&lt;&gt;", C7:C1048576, "&lt;&gt;", D7:D1048576, "&lt;&gt;", E7:E1048576, "&lt;&gt;", F7:F1048576, "&lt;&gt;")</f>
        <v>32</v>
      </c>
      <c r="D1" s="6"/>
      <c r="E1" s="6"/>
      <c r="F1" s="6"/>
    </row>
    <row r="2" spans="1:9" x14ac:dyDescent="0.25">
      <c r="A2" s="58" t="s">
        <v>46</v>
      </c>
      <c r="B2" s="59"/>
      <c r="C2" s="6">
        <f>COUNTIFS(C7:C1048576, "EI", B7:B1048576, "&lt;&gt;", D7:D1048576, "&lt;&gt;", E7:E1048576, "&lt;&gt;", F7:F1048576, "&lt;&gt;")</f>
        <v>13</v>
      </c>
      <c r="D2" s="6"/>
      <c r="E2" s="6"/>
      <c r="F2" s="6"/>
    </row>
    <row r="3" spans="1:9" x14ac:dyDescent="0.25">
      <c r="A3" s="58" t="s">
        <v>47</v>
      </c>
      <c r="B3" s="59"/>
      <c r="C3" s="6">
        <f>COUNTIFS(C7:C1048576, "EO", B7:B1048576, "&lt;&gt;", D7:D1048576, "&lt;&gt;", E7:E1048576, "&lt;&gt;", F7:F1048576, "&lt;&gt;")</f>
        <v>18</v>
      </c>
      <c r="D3" s="6"/>
      <c r="E3" s="6"/>
      <c r="F3" s="6"/>
    </row>
    <row r="4" spans="1:9" x14ac:dyDescent="0.25">
      <c r="A4" s="58" t="s">
        <v>48</v>
      </c>
      <c r="B4" s="59"/>
      <c r="C4" s="6">
        <f>COUNTIFS(C7:C1048576, "EQ", B7:B1048576, "&lt;&gt;", D7:D1048576, "&lt;&gt;", E7:E1048576, "&lt;&gt;", F7:F1048576, "&lt;&gt;")</f>
        <v>1</v>
      </c>
      <c r="D4" s="6"/>
      <c r="E4" s="6"/>
      <c r="F4" s="6"/>
    </row>
    <row r="5" spans="1:9" ht="15.75" thickBot="1" x14ac:dyDescent="0.3">
      <c r="A5" s="16"/>
      <c r="B5" s="17" t="s">
        <v>52</v>
      </c>
      <c r="C5" s="6">
        <f>SUMIFS(F7:F1048576, B7:B1048576, "&lt;&gt;", D7:D1048576, "&lt;&gt;", E7:E1048576, "&lt;&gt;", F7:F1048576, "&lt;&gt;")</f>
        <v>136</v>
      </c>
      <c r="D5" s="6"/>
      <c r="E5" s="6"/>
      <c r="F5" s="6"/>
    </row>
    <row r="6" spans="1:9" ht="15.75" thickBot="1" x14ac:dyDescent="0.3">
      <c r="A6" s="18" t="s">
        <v>0</v>
      </c>
      <c r="B6" s="19" t="s">
        <v>1</v>
      </c>
      <c r="C6" s="20" t="s">
        <v>55</v>
      </c>
      <c r="D6" s="20" t="s">
        <v>121</v>
      </c>
      <c r="E6" s="20" t="s">
        <v>35</v>
      </c>
      <c r="F6" s="20" t="s">
        <v>6</v>
      </c>
      <c r="G6" s="18" t="s">
        <v>20</v>
      </c>
      <c r="H6" s="20" t="s">
        <v>893</v>
      </c>
      <c r="I6" s="20" t="s">
        <v>894</v>
      </c>
    </row>
    <row r="7" spans="1:9" x14ac:dyDescent="0.25">
      <c r="A7">
        <v>1</v>
      </c>
      <c r="B7" t="s">
        <v>1067</v>
      </c>
      <c r="C7" s="6" t="s">
        <v>19</v>
      </c>
      <c r="D7">
        <v>3</v>
      </c>
      <c r="E7">
        <f>SUM(H7:I7)</f>
        <v>54</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6</v>
      </c>
      <c r="G7" t="str">
        <f>'Funkcje danych ILF EIF '!B25</f>
        <v>WMKF - WNIOSKI (WNIOSKUJACY, OBSLUGA_WNIOSKOW)</v>
      </c>
      <c r="H7">
        <v>39</v>
      </c>
      <c r="I7">
        <v>15</v>
      </c>
    </row>
    <row r="8" spans="1:9" x14ac:dyDescent="0.25">
      <c r="A8">
        <v>2</v>
      </c>
      <c r="B8" t="s">
        <v>1068</v>
      </c>
      <c r="C8" s="6" t="s">
        <v>28</v>
      </c>
      <c r="D8">
        <v>1</v>
      </c>
      <c r="E8">
        <v>3</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3</v>
      </c>
      <c r="G8" t="str">
        <f>'Funkcje danych ILF EIF '!B26</f>
        <v>WMKF - Usługa UZYTKOWNICY</v>
      </c>
    </row>
    <row r="9" spans="1:9" x14ac:dyDescent="0.25">
      <c r="A9">
        <v>3</v>
      </c>
      <c r="B9" t="s">
        <v>1069</v>
      </c>
      <c r="C9" s="6" t="s">
        <v>32</v>
      </c>
      <c r="D9">
        <v>3</v>
      </c>
      <c r="E9">
        <f>3+3*7</f>
        <v>24</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7</v>
      </c>
      <c r="G9" t="str">
        <f>'Funkcje danych ILF EIF '!B27</f>
        <v>WMKF - Usługa CEIDG_KRS_REGON</v>
      </c>
    </row>
    <row r="10" spans="1:9" x14ac:dyDescent="0.25">
      <c r="A10">
        <v>4</v>
      </c>
      <c r="B10" t="s">
        <v>1070</v>
      </c>
      <c r="C10" s="6" t="s">
        <v>19</v>
      </c>
      <c r="D10">
        <v>3</v>
      </c>
      <c r="E10">
        <f>SUM(H10:I10)</f>
        <v>20</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6</v>
      </c>
      <c r="G10" t="s">
        <v>1065</v>
      </c>
      <c r="H10">
        <v>15</v>
      </c>
      <c r="I10">
        <v>5</v>
      </c>
    </row>
    <row r="11" spans="1:9" x14ac:dyDescent="0.25">
      <c r="A11">
        <f t="shared" ref="A11:A38" si="0">A10+1</f>
        <v>5</v>
      </c>
      <c r="B11" t="s">
        <v>1071</v>
      </c>
      <c r="C11" s="6" t="s">
        <v>19</v>
      </c>
      <c r="D11">
        <v>1</v>
      </c>
      <c r="E11">
        <f t="shared" ref="E11:E26" si="1">SUM(H11:I11)</f>
        <v>14</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3</v>
      </c>
      <c r="G11" t="s">
        <v>1066</v>
      </c>
      <c r="H11">
        <v>7</v>
      </c>
      <c r="I11">
        <v>7</v>
      </c>
    </row>
    <row r="12" spans="1:9" x14ac:dyDescent="0.25">
      <c r="A12">
        <f t="shared" si="0"/>
        <v>6</v>
      </c>
      <c r="B12" s="36" t="s">
        <v>1072</v>
      </c>
      <c r="C12" s="6" t="s">
        <v>19</v>
      </c>
      <c r="D12">
        <v>1</v>
      </c>
      <c r="E12">
        <f t="shared" si="1"/>
        <v>17</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4</v>
      </c>
      <c r="G12" t="s">
        <v>1066</v>
      </c>
      <c r="H12">
        <v>9</v>
      </c>
      <c r="I12">
        <v>8</v>
      </c>
    </row>
    <row r="13" spans="1:9" x14ac:dyDescent="0.25">
      <c r="A13">
        <f t="shared" si="0"/>
        <v>7</v>
      </c>
      <c r="B13" t="s">
        <v>1073</v>
      </c>
      <c r="C13" s="6" t="s">
        <v>19</v>
      </c>
      <c r="D13">
        <v>1</v>
      </c>
      <c r="E13">
        <f t="shared" si="1"/>
        <v>17</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4</v>
      </c>
      <c r="G13" t="s">
        <v>1066</v>
      </c>
      <c r="H13">
        <v>9</v>
      </c>
      <c r="I13">
        <v>8</v>
      </c>
    </row>
    <row r="14" spans="1:9" x14ac:dyDescent="0.25">
      <c r="A14">
        <f t="shared" si="0"/>
        <v>8</v>
      </c>
      <c r="B14" t="s">
        <v>1074</v>
      </c>
      <c r="C14" s="6" t="s">
        <v>19</v>
      </c>
      <c r="D14">
        <v>1</v>
      </c>
      <c r="E14">
        <f t="shared" si="1"/>
        <v>9</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3</v>
      </c>
      <c r="G14" t="s">
        <v>1066</v>
      </c>
      <c r="H14">
        <v>6</v>
      </c>
      <c r="I14">
        <v>3</v>
      </c>
    </row>
    <row r="15" spans="1:9" x14ac:dyDescent="0.25">
      <c r="A15">
        <f t="shared" si="0"/>
        <v>9</v>
      </c>
      <c r="B15" t="s">
        <v>1075</v>
      </c>
      <c r="C15" s="6" t="s">
        <v>19</v>
      </c>
      <c r="D15">
        <v>1</v>
      </c>
      <c r="E15">
        <f t="shared" si="1"/>
        <v>17</v>
      </c>
      <c r="F15" s="6">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4</v>
      </c>
      <c r="G15" t="s">
        <v>1066</v>
      </c>
      <c r="H15">
        <v>9</v>
      </c>
      <c r="I15">
        <v>8</v>
      </c>
    </row>
    <row r="16" spans="1:9" s="21" customFormat="1" x14ac:dyDescent="0.25">
      <c r="A16">
        <f t="shared" si="0"/>
        <v>10</v>
      </c>
      <c r="B16" t="s">
        <v>1076</v>
      </c>
      <c r="C16" s="6" t="s">
        <v>19</v>
      </c>
      <c r="D16" s="21">
        <v>1</v>
      </c>
      <c r="E16">
        <f t="shared" si="1"/>
        <v>17</v>
      </c>
      <c r="F16" s="22">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4</v>
      </c>
      <c r="G16" t="s">
        <v>1066</v>
      </c>
      <c r="H16">
        <v>9</v>
      </c>
      <c r="I16">
        <v>8</v>
      </c>
    </row>
    <row r="17" spans="1:9" x14ac:dyDescent="0.25">
      <c r="A17">
        <f t="shared" si="0"/>
        <v>11</v>
      </c>
      <c r="B17" t="s">
        <v>1077</v>
      </c>
      <c r="C17" s="6" t="s">
        <v>19</v>
      </c>
      <c r="D17">
        <v>1</v>
      </c>
      <c r="E17">
        <f t="shared" si="1"/>
        <v>17</v>
      </c>
      <c r="F17" s="6">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4</v>
      </c>
      <c r="G17" t="s">
        <v>1066</v>
      </c>
      <c r="H17">
        <v>9</v>
      </c>
      <c r="I17">
        <v>8</v>
      </c>
    </row>
    <row r="18" spans="1:9" x14ac:dyDescent="0.25">
      <c r="A18">
        <f t="shared" si="0"/>
        <v>12</v>
      </c>
      <c r="B18" t="s">
        <v>1090</v>
      </c>
      <c r="C18" s="6" t="s">
        <v>32</v>
      </c>
      <c r="D18">
        <v>1</v>
      </c>
      <c r="E18">
        <f t="shared" si="1"/>
        <v>29</v>
      </c>
      <c r="F18" s="6">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5</v>
      </c>
      <c r="G18" t="str">
        <f>'Funkcje danych ILF EIF '!B25</f>
        <v>WMKF - WNIOSKI (WNIOSKUJACY, OBSLUGA_WNIOSKOW)</v>
      </c>
      <c r="H18">
        <v>23</v>
      </c>
      <c r="I18">
        <v>6</v>
      </c>
    </row>
    <row r="19" spans="1:9" x14ac:dyDescent="0.25">
      <c r="A19">
        <f t="shared" si="0"/>
        <v>13</v>
      </c>
      <c r="B19" s="36" t="s">
        <v>1091</v>
      </c>
      <c r="C19" s="6" t="s">
        <v>32</v>
      </c>
      <c r="D19">
        <v>1</v>
      </c>
      <c r="E19">
        <f t="shared" si="1"/>
        <v>44</v>
      </c>
      <c r="F19" s="6">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5</v>
      </c>
      <c r="G19" t="str">
        <f>'Funkcje danych ILF EIF '!B25</f>
        <v>WMKF - WNIOSKI (WNIOSKUJACY, OBSLUGA_WNIOSKOW)</v>
      </c>
      <c r="H19">
        <v>38</v>
      </c>
      <c r="I19">
        <v>6</v>
      </c>
    </row>
    <row r="20" spans="1:9" x14ac:dyDescent="0.25">
      <c r="A20">
        <f t="shared" si="0"/>
        <v>14</v>
      </c>
      <c r="B20" t="s">
        <v>1078</v>
      </c>
      <c r="C20" s="6" t="s">
        <v>32</v>
      </c>
      <c r="D20">
        <v>1</v>
      </c>
      <c r="E20">
        <f t="shared" si="1"/>
        <v>44</v>
      </c>
      <c r="F20" s="6">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5</v>
      </c>
      <c r="G20" t="str">
        <f>'Funkcje danych ILF EIF '!B25</f>
        <v>WMKF - WNIOSKI (WNIOSKUJACY, OBSLUGA_WNIOSKOW)</v>
      </c>
      <c r="H20">
        <v>38</v>
      </c>
      <c r="I20">
        <v>6</v>
      </c>
    </row>
    <row r="21" spans="1:9" x14ac:dyDescent="0.25">
      <c r="A21">
        <f t="shared" si="0"/>
        <v>15</v>
      </c>
      <c r="B21" t="s">
        <v>1079</v>
      </c>
      <c r="C21" s="6" t="s">
        <v>32</v>
      </c>
      <c r="D21">
        <v>1</v>
      </c>
      <c r="E21">
        <f t="shared" si="1"/>
        <v>44</v>
      </c>
      <c r="F21" s="6">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5</v>
      </c>
      <c r="G21" t="str">
        <f>'Funkcje danych ILF EIF '!B25</f>
        <v>WMKF - WNIOSKI (WNIOSKUJACY, OBSLUGA_WNIOSKOW)</v>
      </c>
      <c r="H21">
        <v>38</v>
      </c>
      <c r="I21">
        <v>6</v>
      </c>
    </row>
    <row r="22" spans="1:9" x14ac:dyDescent="0.25">
      <c r="A22">
        <f t="shared" si="0"/>
        <v>16</v>
      </c>
      <c r="B22" t="s">
        <v>1080</v>
      </c>
      <c r="C22" s="6" t="s">
        <v>32</v>
      </c>
      <c r="D22">
        <v>1</v>
      </c>
      <c r="E22">
        <f t="shared" si="1"/>
        <v>44</v>
      </c>
      <c r="F22" s="6">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5</v>
      </c>
      <c r="G22" t="str">
        <f>'Funkcje danych ILF EIF '!B25</f>
        <v>WMKF - WNIOSKI (WNIOSKUJACY, OBSLUGA_WNIOSKOW)</v>
      </c>
      <c r="H22">
        <v>38</v>
      </c>
      <c r="I22">
        <v>6</v>
      </c>
    </row>
    <row r="23" spans="1:9" x14ac:dyDescent="0.25">
      <c r="A23">
        <f t="shared" si="0"/>
        <v>17</v>
      </c>
      <c r="B23" t="s">
        <v>1081</v>
      </c>
      <c r="C23" s="6" t="s">
        <v>19</v>
      </c>
      <c r="D23">
        <v>1</v>
      </c>
      <c r="E23">
        <v>1</v>
      </c>
      <c r="F23" s="6">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3</v>
      </c>
      <c r="G23" t="str">
        <f>'Funkcje danych ILF EIF '!B25</f>
        <v>WMKF - WNIOSKI (WNIOSKUJACY, OBSLUGA_WNIOSKOW)</v>
      </c>
    </row>
    <row r="24" spans="1:9" x14ac:dyDescent="0.25">
      <c r="A24">
        <f t="shared" si="0"/>
        <v>18</v>
      </c>
      <c r="B24" t="s">
        <v>1082</v>
      </c>
      <c r="C24" s="6" t="s">
        <v>19</v>
      </c>
      <c r="D24">
        <v>1</v>
      </c>
      <c r="E24">
        <f t="shared" si="1"/>
        <v>44</v>
      </c>
      <c r="F24" s="6">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4</v>
      </c>
      <c r="G24" t="str">
        <f>'Funkcje danych ILF EIF '!B25</f>
        <v>WMKF - WNIOSKI (WNIOSKUJACY, OBSLUGA_WNIOSKOW)</v>
      </c>
      <c r="H24">
        <v>38</v>
      </c>
      <c r="I24">
        <v>6</v>
      </c>
    </row>
    <row r="25" spans="1:9" x14ac:dyDescent="0.25">
      <c r="A25">
        <f t="shared" si="0"/>
        <v>19</v>
      </c>
      <c r="B25" s="7" t="s">
        <v>1092</v>
      </c>
      <c r="C25" s="6" t="s">
        <v>19</v>
      </c>
      <c r="D25">
        <v>1</v>
      </c>
      <c r="E25">
        <f t="shared" si="1"/>
        <v>24</v>
      </c>
      <c r="F25" s="6">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4</v>
      </c>
      <c r="G25" t="s">
        <v>1095</v>
      </c>
      <c r="H25">
        <v>15</v>
      </c>
      <c r="I25">
        <v>9</v>
      </c>
    </row>
    <row r="26" spans="1:9" x14ac:dyDescent="0.25">
      <c r="A26">
        <f t="shared" si="0"/>
        <v>20</v>
      </c>
      <c r="B26" s="7" t="s">
        <v>1093</v>
      </c>
      <c r="C26" s="6" t="s">
        <v>19</v>
      </c>
      <c r="D26">
        <v>1</v>
      </c>
      <c r="E26">
        <f t="shared" si="1"/>
        <v>36</v>
      </c>
      <c r="F26" s="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4</v>
      </c>
      <c r="G26" t="s">
        <v>1095</v>
      </c>
      <c r="H26">
        <v>32</v>
      </c>
      <c r="I26">
        <v>4</v>
      </c>
    </row>
    <row r="27" spans="1:9" x14ac:dyDescent="0.25">
      <c r="A27">
        <f t="shared" si="0"/>
        <v>21</v>
      </c>
      <c r="B27" s="36" t="s">
        <v>1222</v>
      </c>
      <c r="C27" s="6" t="s">
        <v>32</v>
      </c>
      <c r="D27">
        <v>1</v>
      </c>
      <c r="E27">
        <v>1</v>
      </c>
      <c r="F27" s="6">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4</v>
      </c>
      <c r="G27" t="str">
        <f>'Funkcje danych ILF EIF '!B28</f>
        <v>WMKF - Usługa kod EMAIL_TELEFON</v>
      </c>
    </row>
    <row r="28" spans="1:9" x14ac:dyDescent="0.25">
      <c r="A28">
        <f t="shared" si="0"/>
        <v>22</v>
      </c>
      <c r="B28" s="36" t="s">
        <v>1223</v>
      </c>
      <c r="C28" s="6" t="s">
        <v>32</v>
      </c>
      <c r="D28">
        <v>1</v>
      </c>
      <c r="E28">
        <v>1</v>
      </c>
      <c r="F28" s="6">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4</v>
      </c>
      <c r="G28" t="str">
        <f>'Funkcje danych ILF EIF '!B20</f>
        <v>EUFG - Usługa WYSLIJ_POWIADOMIENIE</v>
      </c>
    </row>
    <row r="29" spans="1:9" x14ac:dyDescent="0.25">
      <c r="A29">
        <f t="shared" si="0"/>
        <v>23</v>
      </c>
      <c r="B29" s="36" t="s">
        <v>1224</v>
      </c>
      <c r="C29" s="6" t="s">
        <v>32</v>
      </c>
      <c r="D29">
        <v>1</v>
      </c>
      <c r="E29">
        <v>1</v>
      </c>
      <c r="F29" s="6">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4</v>
      </c>
      <c r="G29" t="str">
        <f>'Funkcje danych ILF EIF '!B20</f>
        <v>EUFG - Usługa WYSLIJ_POWIADOMIENIE</v>
      </c>
    </row>
    <row r="30" spans="1:9" x14ac:dyDescent="0.25">
      <c r="A30">
        <f t="shared" si="0"/>
        <v>24</v>
      </c>
      <c r="B30" s="36" t="s">
        <v>1225</v>
      </c>
      <c r="C30" s="6" t="s">
        <v>32</v>
      </c>
      <c r="D30">
        <v>1</v>
      </c>
      <c r="E30">
        <v>1</v>
      </c>
      <c r="F30" s="6">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4</v>
      </c>
      <c r="G30" t="str">
        <f>'Funkcje danych ILF EIF '!B20</f>
        <v>EUFG - Usługa WYSLIJ_POWIADOMIENIE</v>
      </c>
    </row>
    <row r="31" spans="1:9" x14ac:dyDescent="0.25">
      <c r="A31">
        <f t="shared" si="0"/>
        <v>25</v>
      </c>
      <c r="B31" s="36" t="s">
        <v>1226</v>
      </c>
      <c r="C31" s="6" t="s">
        <v>32</v>
      </c>
      <c r="D31">
        <v>1</v>
      </c>
      <c r="E31">
        <v>1</v>
      </c>
      <c r="F31" s="6">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4</v>
      </c>
      <c r="G31" t="str">
        <f>'Funkcje danych ILF EIF '!B20</f>
        <v>EUFG - Usługa WYSLIJ_POWIADOMIENIE</v>
      </c>
    </row>
    <row r="32" spans="1:9" x14ac:dyDescent="0.25">
      <c r="A32">
        <f t="shared" si="0"/>
        <v>26</v>
      </c>
      <c r="B32" s="36" t="s">
        <v>1227</v>
      </c>
      <c r="C32" s="6" t="s">
        <v>32</v>
      </c>
      <c r="D32">
        <v>1</v>
      </c>
      <c r="E32">
        <v>1</v>
      </c>
      <c r="F32" s="6">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4</v>
      </c>
      <c r="G32" t="str">
        <f>'Funkcje danych ILF EIF '!B20</f>
        <v>EUFG - Usługa WYSLIJ_POWIADOMIENIE</v>
      </c>
    </row>
    <row r="33" spans="1:7" x14ac:dyDescent="0.25">
      <c r="A33">
        <f t="shared" si="0"/>
        <v>27</v>
      </c>
      <c r="B33" s="36" t="s">
        <v>1228</v>
      </c>
      <c r="C33" s="6" t="s">
        <v>32</v>
      </c>
      <c r="D33">
        <v>1</v>
      </c>
      <c r="E33">
        <v>1</v>
      </c>
      <c r="F33" s="6">
        <f>IF(OR(D33="",E33=""),"-",IF(C33=Config!$F$2,IF(D33&lt;2,IF(E33&lt;=5,Config!$G$3,IF(E33&lt;=19,Config!$H$3,IF(E33&gt;19,Config!$I$3,""))),IF(AND(D33=2,D33&lt;=5),IF(E33&lt;=5,Config!$G$4,IF(E33&lt;=19,Config!$H$4,IF(E33&gt;19,Config!$I$4,""))),IF(D33&gt;2,IF(E33&lt;=5,Config!$G$5,IF(E33&lt;=19,Config!$H$5,IF(E33&gt;19,Config!$I$5,"")))))),IF(C33=Config!$F$6,IF(D33&lt;2,IF(E33&lt;=5,Config!$G$7,IF(E33&lt;=19,Config!$H$7,IF(E33&gt;19,Config!$I$7,""))),IF(AND(D33&gt;=2,D33&lt;=3),IF(E33&lt;=5,Config!$G$8,IF(E33&lt;=19,Config!$H$8,IF(E33&gt;19,Config!$I$8,""))),IF(D33&gt;3,IF(E33&lt;=5,Config!$G$9,IF(E33&lt;=19,Config!$H$9,IF(E33&gt;19,Config!$I$9,"")))))),IF(C33=Config!$F$10,IF(D33&lt;2,IF(E33&lt;=4,Config!$G$11,IF(E33&lt;=15,Config!$H$11,IF(E33&gt;15,Config!$I$11,""))),IF(D33=2,IF(E33&lt;=4,Config!$G$12,IF(E33&lt;=15,Config!$H$12,IF(E33&gt;15,Config!$I$12,""))),IF(D33&gt;2,IF(E33&lt;=4,Config!$G$13,IF(E33&lt;=15,Config!$H$13,IF(E33&gt;15,Config!$I$13,"")))))),"ERROR"))))</f>
        <v>4</v>
      </c>
      <c r="G33" t="str">
        <f>'Funkcje danych ILF EIF '!B20</f>
        <v>EUFG - Usługa WYSLIJ_POWIADOMIENIE</v>
      </c>
    </row>
    <row r="34" spans="1:7" x14ac:dyDescent="0.25">
      <c r="A34">
        <f t="shared" si="0"/>
        <v>28</v>
      </c>
      <c r="B34" s="36" t="s">
        <v>1229</v>
      </c>
      <c r="C34" s="6" t="s">
        <v>32</v>
      </c>
      <c r="D34">
        <v>1</v>
      </c>
      <c r="E34">
        <v>1</v>
      </c>
      <c r="F34" s="6">
        <f>IF(OR(D34="",E34=""),"-",IF(C34=Config!$F$2,IF(D34&lt;2,IF(E34&lt;=5,Config!$G$3,IF(E34&lt;=19,Config!$H$3,IF(E34&gt;19,Config!$I$3,""))),IF(AND(D34=2,D34&lt;=5),IF(E34&lt;=5,Config!$G$4,IF(E34&lt;=19,Config!$H$4,IF(E34&gt;19,Config!$I$4,""))),IF(D34&gt;2,IF(E34&lt;=5,Config!$G$5,IF(E34&lt;=19,Config!$H$5,IF(E34&gt;19,Config!$I$5,"")))))),IF(C34=Config!$F$6,IF(D34&lt;2,IF(E34&lt;=5,Config!$G$7,IF(E34&lt;=19,Config!$H$7,IF(E34&gt;19,Config!$I$7,""))),IF(AND(D34&gt;=2,D34&lt;=3),IF(E34&lt;=5,Config!$G$8,IF(E34&lt;=19,Config!$H$8,IF(E34&gt;19,Config!$I$8,""))),IF(D34&gt;3,IF(E34&lt;=5,Config!$G$9,IF(E34&lt;=19,Config!$H$9,IF(E34&gt;19,Config!$I$9,"")))))),IF(C34=Config!$F$10,IF(D34&lt;2,IF(E34&lt;=4,Config!$G$11,IF(E34&lt;=15,Config!$H$11,IF(E34&gt;15,Config!$I$11,""))),IF(D34=2,IF(E34&lt;=4,Config!$G$12,IF(E34&lt;=15,Config!$H$12,IF(E34&gt;15,Config!$I$12,""))),IF(D34&gt;2,IF(E34&lt;=4,Config!$G$13,IF(E34&lt;=15,Config!$H$13,IF(E34&gt;15,Config!$I$13,"")))))),"ERROR"))))</f>
        <v>4</v>
      </c>
      <c r="G34" t="str">
        <f>'Funkcje danych ILF EIF '!B20</f>
        <v>EUFG - Usługa WYSLIJ_POWIADOMIENIE</v>
      </c>
    </row>
    <row r="35" spans="1:7" x14ac:dyDescent="0.25">
      <c r="A35">
        <f t="shared" si="0"/>
        <v>29</v>
      </c>
      <c r="B35" s="36" t="s">
        <v>1230</v>
      </c>
      <c r="C35" s="6" t="s">
        <v>32</v>
      </c>
      <c r="D35">
        <v>1</v>
      </c>
      <c r="E35">
        <v>1</v>
      </c>
      <c r="F35" s="6">
        <f>IF(OR(D35="",E35=""),"-",IF(C35=Config!$F$2,IF(D35&lt;2,IF(E35&lt;=5,Config!$G$3,IF(E35&lt;=19,Config!$H$3,IF(E35&gt;19,Config!$I$3,""))),IF(AND(D35=2,D35&lt;=5),IF(E35&lt;=5,Config!$G$4,IF(E35&lt;=19,Config!$H$4,IF(E35&gt;19,Config!$I$4,""))),IF(D35&gt;2,IF(E35&lt;=5,Config!$G$5,IF(E35&lt;=19,Config!$H$5,IF(E35&gt;19,Config!$I$5,"")))))),IF(C35=Config!$F$6,IF(D35&lt;2,IF(E35&lt;=5,Config!$G$7,IF(E35&lt;=19,Config!$H$7,IF(E35&gt;19,Config!$I$7,""))),IF(AND(D35&gt;=2,D35&lt;=3),IF(E35&lt;=5,Config!$G$8,IF(E35&lt;=19,Config!$H$8,IF(E35&gt;19,Config!$I$8,""))),IF(D35&gt;3,IF(E35&lt;=5,Config!$G$9,IF(E35&lt;=19,Config!$H$9,IF(E35&gt;19,Config!$I$9,"")))))),IF(C35=Config!$F$10,IF(D35&lt;2,IF(E35&lt;=4,Config!$G$11,IF(E35&lt;=15,Config!$H$11,IF(E35&gt;15,Config!$I$11,""))),IF(D35=2,IF(E35&lt;=4,Config!$G$12,IF(E35&lt;=15,Config!$H$12,IF(E35&gt;15,Config!$I$12,""))),IF(D35&gt;2,IF(E35&lt;=4,Config!$G$13,IF(E35&lt;=15,Config!$H$13,IF(E35&gt;15,Config!$I$13,"")))))),"ERROR"))))</f>
        <v>4</v>
      </c>
      <c r="G35" t="str">
        <f>'Funkcje danych ILF EIF '!B20</f>
        <v>EUFG - Usługa WYSLIJ_POWIADOMIENIE</v>
      </c>
    </row>
    <row r="36" spans="1:7" x14ac:dyDescent="0.25">
      <c r="A36">
        <f t="shared" si="0"/>
        <v>30</v>
      </c>
      <c r="B36" s="36" t="s">
        <v>1231</v>
      </c>
      <c r="C36" s="6" t="s">
        <v>32</v>
      </c>
      <c r="D36">
        <v>1</v>
      </c>
      <c r="E36">
        <v>1</v>
      </c>
      <c r="F36" s="6">
        <f>IF(OR(D36="",E36=""),"-",IF(C36=Config!$F$2,IF(D36&lt;2,IF(E36&lt;=5,Config!$G$3,IF(E36&lt;=19,Config!$H$3,IF(E36&gt;19,Config!$I$3,""))),IF(AND(D36=2,D36&lt;=5),IF(E36&lt;=5,Config!$G$4,IF(E36&lt;=19,Config!$H$4,IF(E36&gt;19,Config!$I$4,""))),IF(D36&gt;2,IF(E36&lt;=5,Config!$G$5,IF(E36&lt;=19,Config!$H$5,IF(E36&gt;19,Config!$I$5,"")))))),IF(C36=Config!$F$6,IF(D36&lt;2,IF(E36&lt;=5,Config!$G$7,IF(E36&lt;=19,Config!$H$7,IF(E36&gt;19,Config!$I$7,""))),IF(AND(D36&gt;=2,D36&lt;=3),IF(E36&lt;=5,Config!$G$8,IF(E36&lt;=19,Config!$H$8,IF(E36&gt;19,Config!$I$8,""))),IF(D36&gt;3,IF(E36&lt;=5,Config!$G$9,IF(E36&lt;=19,Config!$H$9,IF(E36&gt;19,Config!$I$9,"")))))),IF(C36=Config!$F$10,IF(D36&lt;2,IF(E36&lt;=4,Config!$G$11,IF(E36&lt;=15,Config!$H$11,IF(E36&gt;15,Config!$I$11,""))),IF(D36=2,IF(E36&lt;=4,Config!$G$12,IF(E36&lt;=15,Config!$H$12,IF(E36&gt;15,Config!$I$12,""))),IF(D36&gt;2,IF(E36&lt;=4,Config!$G$13,IF(E36&lt;=15,Config!$H$13,IF(E36&gt;15,Config!$I$13,"")))))),"ERROR"))))</f>
        <v>4</v>
      </c>
      <c r="G36" t="str">
        <f>'Funkcje danych ILF EIF '!B20</f>
        <v>EUFG - Usługa WYSLIJ_POWIADOMIENIE</v>
      </c>
    </row>
    <row r="37" spans="1:7" x14ac:dyDescent="0.25">
      <c r="A37">
        <f t="shared" si="0"/>
        <v>31</v>
      </c>
      <c r="B37" s="36" t="s">
        <v>1232</v>
      </c>
      <c r="C37" s="6" t="s">
        <v>32</v>
      </c>
      <c r="D37">
        <v>1</v>
      </c>
      <c r="E37">
        <v>1</v>
      </c>
      <c r="F37" s="6">
        <f>IF(OR(D37="",E37=""),"-",IF(C37=Config!$F$2,IF(D37&lt;2,IF(E37&lt;=5,Config!$G$3,IF(E37&lt;=19,Config!$H$3,IF(E37&gt;19,Config!$I$3,""))),IF(AND(D37=2,D37&lt;=5),IF(E37&lt;=5,Config!$G$4,IF(E37&lt;=19,Config!$H$4,IF(E37&gt;19,Config!$I$4,""))),IF(D37&gt;2,IF(E37&lt;=5,Config!$G$5,IF(E37&lt;=19,Config!$H$5,IF(E37&gt;19,Config!$I$5,"")))))),IF(C37=Config!$F$6,IF(D37&lt;2,IF(E37&lt;=5,Config!$G$7,IF(E37&lt;=19,Config!$H$7,IF(E37&gt;19,Config!$I$7,""))),IF(AND(D37&gt;=2,D37&lt;=3),IF(E37&lt;=5,Config!$G$8,IF(E37&lt;=19,Config!$H$8,IF(E37&gt;19,Config!$I$8,""))),IF(D37&gt;3,IF(E37&lt;=5,Config!$G$9,IF(E37&lt;=19,Config!$H$9,IF(E37&gt;19,Config!$I$9,"")))))),IF(C37=Config!$F$10,IF(D37&lt;2,IF(E37&lt;=4,Config!$G$11,IF(E37&lt;=15,Config!$H$11,IF(E37&gt;15,Config!$I$11,""))),IF(D37=2,IF(E37&lt;=4,Config!$G$12,IF(E37&lt;=15,Config!$H$12,IF(E37&gt;15,Config!$I$12,""))),IF(D37&gt;2,IF(E37&lt;=4,Config!$G$13,IF(E37&lt;=15,Config!$H$13,IF(E37&gt;15,Config!$I$13,"")))))),"ERROR"))))</f>
        <v>4</v>
      </c>
      <c r="G37" t="str">
        <f>'Funkcje danych ILF EIF '!B20</f>
        <v>EUFG - Usługa WYSLIJ_POWIADOMIENIE</v>
      </c>
    </row>
    <row r="38" spans="1:7" x14ac:dyDescent="0.25">
      <c r="A38">
        <f t="shared" si="0"/>
        <v>32</v>
      </c>
      <c r="B38" s="36" t="s">
        <v>1242</v>
      </c>
      <c r="C38" s="6" t="s">
        <v>32</v>
      </c>
      <c r="D38">
        <v>2</v>
      </c>
      <c r="E38">
        <v>1</v>
      </c>
      <c r="F38" s="6">
        <f>IF(OR(D38="",E38=""),"-",IF(C38=Config!$F$2,IF(D38&lt;2,IF(E38&lt;=5,Config!$G$3,IF(E38&lt;=19,Config!$H$3,IF(E38&gt;19,Config!$I$3,""))),IF(AND(D38=2,D38&lt;=5),IF(E38&lt;=5,Config!$G$4,IF(E38&lt;=19,Config!$H$4,IF(E38&gt;19,Config!$I$4,""))),IF(D38&gt;2,IF(E38&lt;=5,Config!$G$5,IF(E38&lt;=19,Config!$H$5,IF(E38&gt;19,Config!$I$5,"")))))),IF(C38=Config!$F$6,IF(D38&lt;2,IF(E38&lt;=5,Config!$G$7,IF(E38&lt;=19,Config!$H$7,IF(E38&gt;19,Config!$I$7,""))),IF(AND(D38&gt;=2,D38&lt;=3),IF(E38&lt;=5,Config!$G$8,IF(E38&lt;=19,Config!$H$8,IF(E38&gt;19,Config!$I$8,""))),IF(D38&gt;3,IF(E38&lt;=5,Config!$G$9,IF(E38&lt;=19,Config!$H$9,IF(E38&gt;19,Config!$I$9,"")))))),IF(C38=Config!$F$10,IF(D38&lt;2,IF(E38&lt;=4,Config!$G$11,IF(E38&lt;=15,Config!$H$11,IF(E38&gt;15,Config!$I$11,""))),IF(D38=2,IF(E38&lt;=4,Config!$G$12,IF(E38&lt;=15,Config!$H$12,IF(E38&gt;15,Config!$I$12,""))),IF(D38&gt;2,IF(E38&lt;=4,Config!$G$13,IF(E38&lt;=15,Config!$H$13,IF(E38&gt;15,Config!$I$13,"")))))),"ERROR"))))</f>
        <v>4</v>
      </c>
      <c r="G38" t="str">
        <f>'Funkcje danych ILF EIF '!B34</f>
        <v>EUFG - Usługa LOGOWANIE_INTERAKCJI</v>
      </c>
    </row>
  </sheetData>
  <mergeCells count="4">
    <mergeCell ref="A1:B1"/>
    <mergeCell ref="A2:B2"/>
    <mergeCell ref="A3:B3"/>
    <mergeCell ref="A4:B4"/>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273A750E-A2AE-40A0-A3C9-4F7DD41A1201}">
          <x14:formula1>
            <xm:f>Config!$V$3:$V$6</xm:f>
          </x14:formula1>
          <xm:sqref>C7:C38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F1AFC-D477-4597-872B-8A08E062A9EA}">
  <dimension ref="A1:H27"/>
  <sheetViews>
    <sheetView workbookViewId="0">
      <selection activeCell="C2" sqref="C2"/>
    </sheetView>
  </sheetViews>
  <sheetFormatPr defaultRowHeight="15" x14ac:dyDescent="0.25"/>
  <cols>
    <col min="1" max="1" width="3.28515625" bestFit="1" customWidth="1"/>
    <col min="2" max="2" width="51" customWidth="1"/>
    <col min="3" max="6" width="10.28515625" style="6" customWidth="1"/>
    <col min="7" max="7" width="26.28515625" bestFit="1" customWidth="1"/>
  </cols>
  <sheetData>
    <row r="1" spans="1:8" x14ac:dyDescent="0.25">
      <c r="A1" s="58" t="s">
        <v>43</v>
      </c>
      <c r="B1" s="59"/>
      <c r="C1" s="6">
        <f>COUNTIFS(B7:B1048576, "&lt;&gt;", C7:C1048576, "&lt;&gt;", D7:D1048576, "&lt;&gt;", E7:E1048576, "&lt;&gt;", F7:F1048576, "&lt;&gt;")</f>
        <v>0</v>
      </c>
    </row>
    <row r="2" spans="1:8" x14ac:dyDescent="0.25">
      <c r="A2" s="58" t="s">
        <v>46</v>
      </c>
      <c r="B2" s="59"/>
      <c r="C2" s="6">
        <f>COUNTIFS(C7:C1048576, "EI", B7:B1048576, "&lt;&gt;", D7:D1048576, "&lt;&gt;", E7:E1048576, "&lt;&gt;", F7:F1048576, "&lt;&gt;")</f>
        <v>0</v>
      </c>
    </row>
    <row r="3" spans="1:8" x14ac:dyDescent="0.25">
      <c r="A3" s="58" t="s">
        <v>47</v>
      </c>
      <c r="B3" s="59"/>
      <c r="C3" s="6">
        <f>COUNTIFS(C7:C1048576, "EO", B7:B1048576, "&lt;&gt;", D7:D1048576, "&lt;&gt;", E7:E1048576, "&lt;&gt;", F7:F1048576, "&lt;&gt;")</f>
        <v>0</v>
      </c>
    </row>
    <row r="4" spans="1:8" x14ac:dyDescent="0.25">
      <c r="A4" s="58" t="s">
        <v>48</v>
      </c>
      <c r="B4" s="59"/>
      <c r="C4" s="6">
        <f>COUNTIFS(C7:C1048576, "EQ", B7:B1048576, "&lt;&gt;", D7:D1048576, "&lt;&gt;", E7:E1048576, "&lt;&gt;", F7:F1048576, "&lt;&gt;")</f>
        <v>0</v>
      </c>
    </row>
    <row r="5" spans="1:8" ht="15.75" thickBot="1" x14ac:dyDescent="0.3">
      <c r="A5" s="16"/>
      <c r="B5" s="17" t="s">
        <v>52</v>
      </c>
      <c r="C5" s="6">
        <f>SUMIFS(F7:F1048576, B7:B1048576, "&lt;&gt;", D7:D1048576, "&lt;&gt;", E7:E1048576, "&lt;&gt;", F7:F1048576, "&lt;&gt;")</f>
        <v>0</v>
      </c>
    </row>
    <row r="6" spans="1:8" ht="37.9" customHeight="1" thickBot="1" x14ac:dyDescent="0.3">
      <c r="A6" s="18" t="s">
        <v>0</v>
      </c>
      <c r="B6" s="19" t="s">
        <v>1</v>
      </c>
      <c r="C6" s="20" t="s">
        <v>55</v>
      </c>
      <c r="D6" s="20" t="s">
        <v>121</v>
      </c>
      <c r="E6" s="20" t="s">
        <v>35</v>
      </c>
      <c r="F6" s="20" t="s">
        <v>6</v>
      </c>
      <c r="G6" s="18" t="s">
        <v>20</v>
      </c>
      <c r="H6" s="1"/>
    </row>
    <row r="7" spans="1:8" x14ac:dyDescent="0.25">
      <c r="A7">
        <v>1</v>
      </c>
      <c r="B7" t="s">
        <v>42</v>
      </c>
      <c r="C7" s="6" t="s">
        <v>19</v>
      </c>
      <c r="F7" s="6" t="str">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v>
      </c>
    </row>
    <row r="8" spans="1:8" x14ac:dyDescent="0.25">
      <c r="A8">
        <f>A7+1</f>
        <v>2</v>
      </c>
      <c r="C8" s="6" t="s">
        <v>32</v>
      </c>
      <c r="F8" s="6" t="str">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v>
      </c>
    </row>
    <row r="9" spans="1:8" x14ac:dyDescent="0.25">
      <c r="A9">
        <f t="shared" ref="A9:A25" si="0">A8+1</f>
        <v>3</v>
      </c>
      <c r="C9" s="6" t="s">
        <v>28</v>
      </c>
      <c r="F9" s="6" t="str">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v>
      </c>
    </row>
    <row r="10" spans="1:8" x14ac:dyDescent="0.25">
      <c r="A10">
        <f t="shared" si="0"/>
        <v>4</v>
      </c>
      <c r="C10" s="6" t="s">
        <v>38</v>
      </c>
      <c r="F10" s="6" t="str">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v>
      </c>
    </row>
    <row r="11" spans="1:8" x14ac:dyDescent="0.25">
      <c r="A11">
        <f t="shared" si="0"/>
        <v>5</v>
      </c>
      <c r="C11" s="6" t="s">
        <v>38</v>
      </c>
      <c r="F11" s="6" t="str">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v>
      </c>
    </row>
    <row r="12" spans="1:8" x14ac:dyDescent="0.25">
      <c r="A12">
        <f t="shared" si="0"/>
        <v>6</v>
      </c>
      <c r="C12" s="6" t="s">
        <v>38</v>
      </c>
      <c r="F12" s="6" t="str">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v>
      </c>
    </row>
    <row r="13" spans="1:8" x14ac:dyDescent="0.25">
      <c r="A13">
        <f t="shared" si="0"/>
        <v>7</v>
      </c>
      <c r="C13" s="6" t="s">
        <v>38</v>
      </c>
      <c r="F13" s="6" t="str">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v>
      </c>
    </row>
    <row r="14" spans="1:8" x14ac:dyDescent="0.25">
      <c r="A14">
        <f t="shared" si="0"/>
        <v>8</v>
      </c>
      <c r="C14" s="6" t="s">
        <v>38</v>
      </c>
      <c r="F14" s="6" t="str">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v>
      </c>
    </row>
    <row r="15" spans="1:8" x14ac:dyDescent="0.25">
      <c r="A15">
        <f t="shared" si="0"/>
        <v>9</v>
      </c>
      <c r="C15" s="6" t="s">
        <v>38</v>
      </c>
      <c r="F15" s="6" t="str">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v>
      </c>
    </row>
    <row r="16" spans="1:8" x14ac:dyDescent="0.25">
      <c r="A16">
        <f t="shared" si="0"/>
        <v>10</v>
      </c>
      <c r="C16" s="6" t="s">
        <v>38</v>
      </c>
      <c r="F16" s="6" t="str">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v>
      </c>
    </row>
    <row r="17" spans="1:6" x14ac:dyDescent="0.25">
      <c r="A17">
        <f t="shared" si="0"/>
        <v>11</v>
      </c>
      <c r="C17" s="6" t="s">
        <v>38</v>
      </c>
      <c r="F17" s="6" t="str">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v>
      </c>
    </row>
    <row r="18" spans="1:6" x14ac:dyDescent="0.25">
      <c r="A18">
        <f t="shared" si="0"/>
        <v>12</v>
      </c>
      <c r="C18" s="6" t="s">
        <v>38</v>
      </c>
      <c r="F18" s="6" t="str">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v>
      </c>
    </row>
    <row r="19" spans="1:6" x14ac:dyDescent="0.25">
      <c r="A19">
        <f t="shared" si="0"/>
        <v>13</v>
      </c>
      <c r="C19" s="6" t="s">
        <v>38</v>
      </c>
      <c r="F19" s="6" t="str">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v>
      </c>
    </row>
    <row r="20" spans="1:6" x14ac:dyDescent="0.25">
      <c r="A20">
        <f t="shared" si="0"/>
        <v>14</v>
      </c>
      <c r="C20" s="6" t="s">
        <v>38</v>
      </c>
      <c r="F20" s="6" t="str">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v>
      </c>
    </row>
    <row r="21" spans="1:6" x14ac:dyDescent="0.25">
      <c r="A21">
        <f t="shared" si="0"/>
        <v>15</v>
      </c>
      <c r="C21" s="6" t="s">
        <v>38</v>
      </c>
      <c r="F21" s="6" t="str">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v>
      </c>
    </row>
    <row r="22" spans="1:6" x14ac:dyDescent="0.25">
      <c r="A22">
        <f t="shared" si="0"/>
        <v>16</v>
      </c>
      <c r="C22" s="6" t="s">
        <v>38</v>
      </c>
      <c r="F22" s="6" t="str">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v>
      </c>
    </row>
    <row r="23" spans="1:6" x14ac:dyDescent="0.25">
      <c r="A23">
        <f t="shared" si="0"/>
        <v>17</v>
      </c>
      <c r="C23" s="6" t="s">
        <v>38</v>
      </c>
      <c r="F23" s="6" t="str">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v>
      </c>
    </row>
    <row r="24" spans="1:6" x14ac:dyDescent="0.25">
      <c r="A24">
        <f t="shared" si="0"/>
        <v>18</v>
      </c>
      <c r="C24" s="6" t="s">
        <v>38</v>
      </c>
      <c r="F24" s="6" t="str">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v>
      </c>
    </row>
    <row r="25" spans="1:6" x14ac:dyDescent="0.25">
      <c r="A25">
        <f t="shared" si="0"/>
        <v>19</v>
      </c>
      <c r="C25" s="6" t="s">
        <v>38</v>
      </c>
      <c r="F25" s="6" t="str">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v>
      </c>
    </row>
    <row r="26" spans="1:6" x14ac:dyDescent="0.25">
      <c r="C26" s="6" t="s">
        <v>38</v>
      </c>
      <c r="F26" s="6" t="str">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v>
      </c>
    </row>
    <row r="27" spans="1:6" x14ac:dyDescent="0.25">
      <c r="C27" s="6" t="s">
        <v>38</v>
      </c>
      <c r="F27" s="6" t="str">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v>
      </c>
    </row>
  </sheetData>
  <mergeCells count="4">
    <mergeCell ref="A2:B2"/>
    <mergeCell ref="A1:B1"/>
    <mergeCell ref="A3:B3"/>
    <mergeCell ref="A4:B4"/>
  </mergeCell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F39F349-F650-4048-B700-8AF485B072DE}">
          <x14:formula1>
            <xm:f>Config!$V$3:$V$6</xm:f>
          </x14:formula1>
          <xm:sqref>C7:C27</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10BD0-4268-4472-B06A-64915B87F867}">
  <dimension ref="A1:I41"/>
  <sheetViews>
    <sheetView workbookViewId="0">
      <selection activeCell="F7" sqref="F7:F32"/>
    </sheetView>
  </sheetViews>
  <sheetFormatPr defaultRowHeight="15" x14ac:dyDescent="0.25"/>
  <cols>
    <col min="1" max="1" width="3.28515625" bestFit="1" customWidth="1"/>
    <col min="2" max="2" width="76.28515625" customWidth="1"/>
    <col min="3" max="3" width="12.7109375" customWidth="1"/>
    <col min="4" max="4" width="11.5703125" customWidth="1"/>
    <col min="5" max="5" width="11.140625" customWidth="1"/>
    <col min="6" max="6" width="13.28515625" customWidth="1"/>
    <col min="7" max="7" width="56.7109375" customWidth="1"/>
    <col min="8" max="8" width="9.42578125" bestFit="1" customWidth="1"/>
  </cols>
  <sheetData>
    <row r="1" spans="1:9" x14ac:dyDescent="0.25">
      <c r="A1" s="58" t="s">
        <v>43</v>
      </c>
      <c r="B1" s="59"/>
      <c r="C1" s="6">
        <f>COUNTIFS(B7:B1048576, "&lt;&gt;", C7:C1048576, "&lt;&gt;", D7:D1048576, "&lt;&gt;", E7:E1048576, "&lt;&gt;", F7:F1048576, "&lt;&gt;")</f>
        <v>26</v>
      </c>
      <c r="D1" s="6"/>
      <c r="E1" s="6"/>
      <c r="F1" s="6"/>
    </row>
    <row r="2" spans="1:9" x14ac:dyDescent="0.25">
      <c r="A2" s="58" t="s">
        <v>46</v>
      </c>
      <c r="B2" s="59"/>
      <c r="C2" s="6">
        <f>COUNTIFS(C7:C1048576, "EI", B7:B1048576, "&lt;&gt;", D7:D1048576, "&lt;&gt;", E7:E1048576, "&lt;&gt;", F7:F1048576, "&lt;&gt;")</f>
        <v>8</v>
      </c>
      <c r="D2" s="6"/>
      <c r="E2" s="6"/>
      <c r="F2" s="6"/>
    </row>
    <row r="3" spans="1:9" x14ac:dyDescent="0.25">
      <c r="A3" s="58" t="s">
        <v>47</v>
      </c>
      <c r="B3" s="59"/>
      <c r="C3" s="6">
        <f>COUNTIFS(C7:C1048576, "EO", B7:B1048576, "&lt;&gt;", D7:D1048576, "&lt;&gt;", E7:E1048576, "&lt;&gt;", F7:F1048576, "&lt;&gt;")</f>
        <v>6</v>
      </c>
      <c r="D3" s="6"/>
      <c r="E3" s="6"/>
      <c r="F3" s="6"/>
    </row>
    <row r="4" spans="1:9" x14ac:dyDescent="0.25">
      <c r="A4" s="58" t="s">
        <v>48</v>
      </c>
      <c r="B4" s="59"/>
      <c r="C4" s="6">
        <f>COUNTIFS(C7:C1048576, "EQ", B7:B1048576, "&lt;&gt;", D7:D1048576, "&lt;&gt;", E7:E1048576, "&lt;&gt;", F7:F1048576, "&lt;&gt;")</f>
        <v>12</v>
      </c>
      <c r="D4" s="6"/>
      <c r="E4" s="6"/>
      <c r="F4" s="6"/>
    </row>
    <row r="5" spans="1:9" ht="15.75" thickBot="1" x14ac:dyDescent="0.3">
      <c r="A5" s="16"/>
      <c r="B5" s="17" t="s">
        <v>52</v>
      </c>
      <c r="C5" s="6">
        <f>SUMIFS(F7:F1048576, B7:B1048576, "&lt;&gt;", D7:D1048576, "&lt;&gt;", E7:E1048576, "&lt;&gt;", F7:F1048576, "&lt;&gt;")</f>
        <v>104</v>
      </c>
      <c r="D5" s="6"/>
      <c r="E5" s="6"/>
      <c r="F5" s="6"/>
    </row>
    <row r="6" spans="1:9" ht="26.25" thickBot="1" x14ac:dyDescent="0.3">
      <c r="A6" s="18" t="s">
        <v>0</v>
      </c>
      <c r="B6" s="19" t="s">
        <v>1</v>
      </c>
      <c r="C6" s="20" t="s">
        <v>55</v>
      </c>
      <c r="D6" s="20" t="s">
        <v>121</v>
      </c>
      <c r="E6" s="20" t="s">
        <v>35</v>
      </c>
      <c r="F6" s="20" t="s">
        <v>6</v>
      </c>
      <c r="G6" s="18" t="s">
        <v>20</v>
      </c>
      <c r="H6" s="20" t="s">
        <v>893</v>
      </c>
      <c r="I6" s="20" t="s">
        <v>894</v>
      </c>
    </row>
    <row r="7" spans="1:9" x14ac:dyDescent="0.25">
      <c r="A7">
        <v>1</v>
      </c>
      <c r="B7" t="s">
        <v>1110</v>
      </c>
      <c r="C7" s="6" t="s">
        <v>28</v>
      </c>
      <c r="D7">
        <v>1</v>
      </c>
      <c r="E7">
        <f>SUM(H7:I7)</f>
        <v>32</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4</v>
      </c>
      <c r="G7" t="str">
        <f>'Funkcje danych ILF EIF '!B29</f>
        <v>WMKZU - KOMUNIKATY (WATKI, WPISY, ODBIORCY)</v>
      </c>
      <c r="H7">
        <v>19</v>
      </c>
      <c r="I7">
        <v>13</v>
      </c>
    </row>
    <row r="8" spans="1:9" x14ac:dyDescent="0.25">
      <c r="A8">
        <v>2</v>
      </c>
      <c r="B8" s="36" t="s">
        <v>1107</v>
      </c>
      <c r="C8" s="6" t="s">
        <v>28</v>
      </c>
      <c r="D8">
        <v>1</v>
      </c>
      <c r="E8">
        <f t="shared" ref="E8:E25" si="0">SUM(H8:I8)</f>
        <v>22</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tr">
        <f>'Funkcje danych ILF EIF '!B29</f>
        <v>WMKZU - KOMUNIKATY (WATKI, WPISY, ODBIORCY)</v>
      </c>
      <c r="H8">
        <v>16</v>
      </c>
      <c r="I8">
        <v>6</v>
      </c>
    </row>
    <row r="9" spans="1:9" x14ac:dyDescent="0.25">
      <c r="A9">
        <v>3</v>
      </c>
      <c r="B9" s="36" t="s">
        <v>1106</v>
      </c>
      <c r="C9" s="6" t="s">
        <v>19</v>
      </c>
      <c r="D9">
        <v>1</v>
      </c>
      <c r="E9">
        <f t="shared" si="0"/>
        <v>24</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4</v>
      </c>
      <c r="G9" t="str">
        <f>'Funkcje danych ILF EIF '!B29</f>
        <v>WMKZU - KOMUNIKATY (WATKI, WPISY, ODBIORCY)</v>
      </c>
      <c r="H9">
        <v>17</v>
      </c>
      <c r="I9">
        <v>7</v>
      </c>
    </row>
    <row r="10" spans="1:9" x14ac:dyDescent="0.25">
      <c r="A10">
        <v>4</v>
      </c>
      <c r="B10" t="s">
        <v>1108</v>
      </c>
      <c r="C10" s="6" t="s">
        <v>28</v>
      </c>
      <c r="D10">
        <v>1</v>
      </c>
      <c r="E10">
        <f t="shared" si="0"/>
        <v>28</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4</v>
      </c>
      <c r="G10" t="str">
        <f>'Funkcje danych ILF EIF '!B29</f>
        <v>WMKZU - KOMUNIKATY (WATKI, WPISY, ODBIORCY)</v>
      </c>
      <c r="H10">
        <v>16</v>
      </c>
      <c r="I10">
        <v>12</v>
      </c>
    </row>
    <row r="11" spans="1:9" x14ac:dyDescent="0.25">
      <c r="A11">
        <f t="shared" ref="A11:A32" si="1">A10+1</f>
        <v>5</v>
      </c>
      <c r="B11" s="36" t="s">
        <v>1109</v>
      </c>
      <c r="C11" s="6" t="s">
        <v>28</v>
      </c>
      <c r="D11">
        <v>1</v>
      </c>
      <c r="E11">
        <f t="shared" si="0"/>
        <v>13</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3</v>
      </c>
      <c r="G11" t="str">
        <f>'Funkcje danych ILF EIF '!B29</f>
        <v>WMKZU - KOMUNIKATY (WATKI, WPISY, ODBIORCY)</v>
      </c>
      <c r="H11">
        <v>10</v>
      </c>
      <c r="I11">
        <v>3</v>
      </c>
    </row>
    <row r="12" spans="1:9" x14ac:dyDescent="0.25">
      <c r="A12">
        <f t="shared" si="1"/>
        <v>6</v>
      </c>
      <c r="B12" t="s">
        <v>1111</v>
      </c>
      <c r="C12" s="6" t="s">
        <v>28</v>
      </c>
      <c r="D12">
        <v>1</v>
      </c>
      <c r="E12">
        <f t="shared" si="0"/>
        <v>32</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4</v>
      </c>
      <c r="G12" t="str">
        <f>'Funkcje danych ILF EIF '!B29</f>
        <v>WMKZU - KOMUNIKATY (WATKI, WPISY, ODBIORCY)</v>
      </c>
      <c r="H12">
        <v>19</v>
      </c>
      <c r="I12">
        <v>13</v>
      </c>
    </row>
    <row r="13" spans="1:9" x14ac:dyDescent="0.25">
      <c r="A13">
        <f t="shared" si="1"/>
        <v>7</v>
      </c>
      <c r="B13" s="36" t="s">
        <v>1112</v>
      </c>
      <c r="C13" s="6" t="s">
        <v>19</v>
      </c>
      <c r="D13">
        <v>1</v>
      </c>
      <c r="E13">
        <f t="shared" si="0"/>
        <v>30</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4</v>
      </c>
      <c r="G13" t="str">
        <f>'Funkcje danych ILF EIF '!B29</f>
        <v>WMKZU - KOMUNIKATY (WATKI, WPISY, ODBIORCY)</v>
      </c>
      <c r="H13">
        <v>21</v>
      </c>
      <c r="I13">
        <v>9</v>
      </c>
    </row>
    <row r="14" spans="1:9" x14ac:dyDescent="0.25">
      <c r="A14">
        <f t="shared" si="1"/>
        <v>8</v>
      </c>
      <c r="B14" s="36" t="s">
        <v>1115</v>
      </c>
      <c r="C14" s="6" t="s">
        <v>28</v>
      </c>
      <c r="D14">
        <v>1</v>
      </c>
      <c r="E14">
        <f t="shared" si="0"/>
        <v>20</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4</v>
      </c>
      <c r="G14" t="str">
        <f>'Funkcje danych ILF EIF '!B29</f>
        <v>WMKZU - KOMUNIKATY (WATKI, WPISY, ODBIORCY)</v>
      </c>
      <c r="H14">
        <v>12</v>
      </c>
      <c r="I14">
        <v>8</v>
      </c>
    </row>
    <row r="15" spans="1:9" x14ac:dyDescent="0.25">
      <c r="A15">
        <f t="shared" si="1"/>
        <v>9</v>
      </c>
      <c r="B15" s="36" t="s">
        <v>1116</v>
      </c>
      <c r="C15" s="6" t="s">
        <v>19</v>
      </c>
      <c r="D15">
        <v>1</v>
      </c>
      <c r="E15">
        <f t="shared" si="0"/>
        <v>25</v>
      </c>
      <c r="F15" s="6">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4</v>
      </c>
      <c r="G15" t="str">
        <f>'Funkcje danych ILF EIF '!B29</f>
        <v>WMKZU - KOMUNIKATY (WATKI, WPISY, ODBIORCY)</v>
      </c>
      <c r="H15">
        <v>16</v>
      </c>
      <c r="I15">
        <v>9</v>
      </c>
    </row>
    <row r="16" spans="1:9" x14ac:dyDescent="0.25">
      <c r="A16">
        <f t="shared" si="1"/>
        <v>10</v>
      </c>
      <c r="B16" s="36" t="s">
        <v>1125</v>
      </c>
      <c r="C16" s="6" t="s">
        <v>32</v>
      </c>
      <c r="D16">
        <v>2</v>
      </c>
      <c r="E16">
        <f t="shared" si="0"/>
        <v>31</v>
      </c>
      <c r="F16" s="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7</v>
      </c>
      <c r="G16" t="str">
        <f>'Funkcje danych ILF EIF '!B29&amp;", "&amp;'Funkcje danych ILF EIF '!B30</f>
        <v>WMKZU - KOMUNIKATY (WATKI, WPISY, ODBIORCY), WMKZU - Usługa PODSUMOWANIE</v>
      </c>
      <c r="H16">
        <v>30</v>
      </c>
      <c r="I16">
        <v>1</v>
      </c>
    </row>
    <row r="17" spans="1:9" x14ac:dyDescent="0.25">
      <c r="A17">
        <f t="shared" si="1"/>
        <v>11</v>
      </c>
      <c r="B17" t="s">
        <v>1113</v>
      </c>
      <c r="C17" s="6" t="s">
        <v>28</v>
      </c>
      <c r="D17">
        <v>1</v>
      </c>
      <c r="E17">
        <f t="shared" si="0"/>
        <v>32</v>
      </c>
      <c r="F17" s="6">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4</v>
      </c>
      <c r="G17" t="str">
        <f>'Funkcje danych ILF EIF '!B29</f>
        <v>WMKZU - KOMUNIKATY (WATKI, WPISY, ODBIORCY)</v>
      </c>
      <c r="H17">
        <v>19</v>
      </c>
      <c r="I17">
        <v>13</v>
      </c>
    </row>
    <row r="18" spans="1:9" x14ac:dyDescent="0.25">
      <c r="A18">
        <f t="shared" si="1"/>
        <v>12</v>
      </c>
      <c r="B18" s="36" t="s">
        <v>1117</v>
      </c>
      <c r="C18" s="6" t="s">
        <v>28</v>
      </c>
      <c r="D18">
        <v>1</v>
      </c>
      <c r="E18">
        <f t="shared" si="0"/>
        <v>20</v>
      </c>
      <c r="F18" s="6">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4</v>
      </c>
      <c r="G18" t="str">
        <f>'Funkcje danych ILF EIF '!B29</f>
        <v>WMKZU - KOMUNIKATY (WATKI, WPISY, ODBIORCY)</v>
      </c>
      <c r="H18">
        <v>12</v>
      </c>
      <c r="I18">
        <v>8</v>
      </c>
    </row>
    <row r="19" spans="1:9" x14ac:dyDescent="0.25">
      <c r="A19">
        <f t="shared" si="1"/>
        <v>13</v>
      </c>
      <c r="B19" s="36" t="s">
        <v>1114</v>
      </c>
      <c r="C19" s="6" t="s">
        <v>19</v>
      </c>
      <c r="D19">
        <v>1</v>
      </c>
      <c r="E19">
        <f t="shared" si="0"/>
        <v>20</v>
      </c>
      <c r="F19" s="6">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4</v>
      </c>
      <c r="G19" t="str">
        <f>'Funkcje danych ILF EIF '!B29</f>
        <v>WMKZU - KOMUNIKATY (WATKI, WPISY, ODBIORCY)</v>
      </c>
      <c r="H19">
        <v>12</v>
      </c>
      <c r="I19">
        <v>8</v>
      </c>
    </row>
    <row r="20" spans="1:9" x14ac:dyDescent="0.25">
      <c r="A20">
        <f t="shared" si="1"/>
        <v>14</v>
      </c>
      <c r="B20" t="s">
        <v>1118</v>
      </c>
      <c r="C20" s="6" t="s">
        <v>28</v>
      </c>
      <c r="D20">
        <v>1</v>
      </c>
      <c r="E20">
        <f t="shared" si="0"/>
        <v>32</v>
      </c>
      <c r="F20" s="6">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4</v>
      </c>
      <c r="G20" t="str">
        <f>'Funkcje danych ILF EIF '!B29</f>
        <v>WMKZU - KOMUNIKATY (WATKI, WPISY, ODBIORCY)</v>
      </c>
      <c r="H20">
        <v>19</v>
      </c>
      <c r="I20">
        <v>13</v>
      </c>
    </row>
    <row r="21" spans="1:9" x14ac:dyDescent="0.25">
      <c r="A21">
        <f t="shared" si="1"/>
        <v>15</v>
      </c>
      <c r="B21" s="36" t="s">
        <v>1119</v>
      </c>
      <c r="C21" s="6" t="s">
        <v>19</v>
      </c>
      <c r="D21">
        <v>1</v>
      </c>
      <c r="E21">
        <f t="shared" si="0"/>
        <v>25</v>
      </c>
      <c r="F21" s="6">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4</v>
      </c>
      <c r="G21" t="str">
        <f>'Funkcje danych ILF EIF '!B29</f>
        <v>WMKZU - KOMUNIKATY (WATKI, WPISY, ODBIORCY)</v>
      </c>
      <c r="H21">
        <v>16</v>
      </c>
      <c r="I21">
        <v>9</v>
      </c>
    </row>
    <row r="22" spans="1:9" x14ac:dyDescent="0.25">
      <c r="A22">
        <f t="shared" si="1"/>
        <v>16</v>
      </c>
      <c r="B22" s="36" t="s">
        <v>1120</v>
      </c>
      <c r="C22" s="6" t="s">
        <v>28</v>
      </c>
      <c r="D22">
        <v>1</v>
      </c>
      <c r="E22">
        <f t="shared" si="0"/>
        <v>24</v>
      </c>
      <c r="F22" s="6">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4</v>
      </c>
      <c r="G22" t="str">
        <f>'Funkcje danych ILF EIF '!B29</f>
        <v>WMKZU - KOMUNIKATY (WATKI, WPISY, ODBIORCY)</v>
      </c>
      <c r="H22">
        <v>16</v>
      </c>
      <c r="I22">
        <v>8</v>
      </c>
    </row>
    <row r="23" spans="1:9" x14ac:dyDescent="0.25">
      <c r="A23">
        <f t="shared" si="1"/>
        <v>17</v>
      </c>
      <c r="B23" t="s">
        <v>1121</v>
      </c>
      <c r="C23" s="6" t="s">
        <v>28</v>
      </c>
      <c r="D23">
        <v>1</v>
      </c>
      <c r="E23">
        <f t="shared" si="0"/>
        <v>32</v>
      </c>
      <c r="F23" s="6">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4</v>
      </c>
      <c r="G23" t="str">
        <f>'Funkcje danych ILF EIF '!B29</f>
        <v>WMKZU - KOMUNIKATY (WATKI, WPISY, ODBIORCY)</v>
      </c>
      <c r="H23">
        <v>19</v>
      </c>
      <c r="I23">
        <v>13</v>
      </c>
    </row>
    <row r="24" spans="1:9" x14ac:dyDescent="0.25">
      <c r="A24">
        <f t="shared" si="1"/>
        <v>18</v>
      </c>
      <c r="B24" s="36" t="s">
        <v>1122</v>
      </c>
      <c r="C24" s="6" t="s">
        <v>28</v>
      </c>
      <c r="D24">
        <v>1</v>
      </c>
      <c r="E24">
        <f t="shared" si="0"/>
        <v>21</v>
      </c>
      <c r="F24" s="6">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4</v>
      </c>
      <c r="G24" t="str">
        <f>'Funkcje danych ILF EIF '!B29</f>
        <v>WMKZU - KOMUNIKATY (WATKI, WPISY, ODBIORCY)</v>
      </c>
      <c r="H24">
        <v>13</v>
      </c>
      <c r="I24">
        <v>8</v>
      </c>
    </row>
    <row r="25" spans="1:9" x14ac:dyDescent="0.25">
      <c r="A25">
        <f t="shared" si="1"/>
        <v>19</v>
      </c>
      <c r="B25" s="36" t="s">
        <v>1123</v>
      </c>
      <c r="C25" s="6" t="s">
        <v>19</v>
      </c>
      <c r="D25">
        <v>1</v>
      </c>
      <c r="E25">
        <f t="shared" si="0"/>
        <v>21</v>
      </c>
      <c r="F25" s="6">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4</v>
      </c>
      <c r="G25" t="str">
        <f>'Funkcje danych ILF EIF '!B29</f>
        <v>WMKZU - KOMUNIKATY (WATKI, WPISY, ODBIORCY)</v>
      </c>
      <c r="H25">
        <v>13</v>
      </c>
      <c r="I25">
        <v>8</v>
      </c>
    </row>
    <row r="26" spans="1:9" x14ac:dyDescent="0.25">
      <c r="A26">
        <f t="shared" si="1"/>
        <v>20</v>
      </c>
      <c r="B26" t="s">
        <v>1105</v>
      </c>
      <c r="C26" s="6" t="s">
        <v>19</v>
      </c>
      <c r="D26">
        <v>1</v>
      </c>
      <c r="E26">
        <v>1</v>
      </c>
      <c r="F26" s="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3</v>
      </c>
      <c r="G26" s="22" t="str">
        <f>'Funkcje danych ILF EIF '!B31</f>
        <v>WMKZU - Usługa ARCHIWIZACJA</v>
      </c>
    </row>
    <row r="27" spans="1:9" s="21" customFormat="1" x14ac:dyDescent="0.25">
      <c r="A27">
        <f t="shared" si="1"/>
        <v>21</v>
      </c>
      <c r="B27" s="36" t="s">
        <v>1136</v>
      </c>
      <c r="C27" s="6" t="s">
        <v>32</v>
      </c>
      <c r="D27" s="21">
        <v>1</v>
      </c>
      <c r="E27" s="21">
        <v>1</v>
      </c>
      <c r="F27" s="6">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4</v>
      </c>
      <c r="G27" s="21" t="str">
        <f>'Funkcje danych ILF EIF '!B20</f>
        <v>EUFG - Usługa WYSLIJ_POWIADOMIENIE</v>
      </c>
    </row>
    <row r="28" spans="1:9" x14ac:dyDescent="0.25">
      <c r="A28">
        <f t="shared" si="1"/>
        <v>22</v>
      </c>
      <c r="B28" s="36" t="s">
        <v>1137</v>
      </c>
      <c r="C28" s="6" t="s">
        <v>32</v>
      </c>
      <c r="D28">
        <v>1</v>
      </c>
      <c r="E28">
        <v>1</v>
      </c>
      <c r="F28" s="6">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4</v>
      </c>
      <c r="G28" t="str">
        <f>'Funkcje danych ILF EIF '!B20</f>
        <v>EUFG - Usługa WYSLIJ_POWIADOMIENIE</v>
      </c>
    </row>
    <row r="29" spans="1:9" x14ac:dyDescent="0.25">
      <c r="A29">
        <f t="shared" si="1"/>
        <v>23</v>
      </c>
      <c r="B29" s="36" t="s">
        <v>1138</v>
      </c>
      <c r="C29" s="6" t="s">
        <v>32</v>
      </c>
      <c r="D29">
        <v>1</v>
      </c>
      <c r="E29">
        <v>1</v>
      </c>
      <c r="F29" s="6">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4</v>
      </c>
      <c r="G29" t="str">
        <f>'Funkcje danych ILF EIF '!B20</f>
        <v>EUFG - Usługa WYSLIJ_POWIADOMIENIE</v>
      </c>
    </row>
    <row r="30" spans="1:9" x14ac:dyDescent="0.25">
      <c r="A30">
        <f t="shared" si="1"/>
        <v>24</v>
      </c>
      <c r="B30" s="36" t="s">
        <v>1139</v>
      </c>
      <c r="C30" s="6" t="s">
        <v>32</v>
      </c>
      <c r="D30">
        <v>1</v>
      </c>
      <c r="E30">
        <v>1</v>
      </c>
      <c r="F30" s="6">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4</v>
      </c>
      <c r="G30" t="str">
        <f>'Funkcje danych ILF EIF '!B20</f>
        <v>EUFG - Usługa WYSLIJ_POWIADOMIENIE</v>
      </c>
    </row>
    <row r="31" spans="1:9" x14ac:dyDescent="0.25">
      <c r="A31">
        <f t="shared" si="1"/>
        <v>25</v>
      </c>
      <c r="B31" s="36" t="s">
        <v>1140</v>
      </c>
      <c r="C31" s="6" t="s">
        <v>32</v>
      </c>
      <c r="D31">
        <v>1</v>
      </c>
      <c r="E31">
        <v>1</v>
      </c>
      <c r="F31" s="6">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4</v>
      </c>
      <c r="G31" t="str">
        <f>'Funkcje danych ILF EIF '!B20</f>
        <v>EUFG - Usługa WYSLIJ_POWIADOMIENIE</v>
      </c>
    </row>
    <row r="32" spans="1:9" x14ac:dyDescent="0.25">
      <c r="A32">
        <f t="shared" si="1"/>
        <v>26</v>
      </c>
      <c r="B32" s="36" t="s">
        <v>1243</v>
      </c>
      <c r="C32" s="6" t="s">
        <v>19</v>
      </c>
      <c r="D32">
        <v>2</v>
      </c>
      <c r="E32">
        <v>1</v>
      </c>
      <c r="F32" s="6">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3</v>
      </c>
      <c r="G32" t="str">
        <f>'Funkcje danych ILF EIF '!B34</f>
        <v>EUFG - Usługa LOGOWANIE_INTERAKCJI</v>
      </c>
    </row>
    <row r="33" spans="2:6" x14ac:dyDescent="0.25">
      <c r="C33" s="6"/>
      <c r="F33" s="6" t="str">
        <f>IF(OR(D33="",E33=""),"-",IF(C33=Config!$F$2,IF(D33&lt;2,IF(E33&lt;=5,Config!$G$3,IF(E33&lt;=19,Config!$H$3,IF(E33&gt;19,Config!$I$3,""))),IF(AND(D33=2,D33&lt;=5),IF(E33&lt;=5,Config!$G$4,IF(E33&lt;=19,Config!$H$4,IF(E33&gt;19,Config!$I$4,""))),IF(D33&gt;2,IF(E33&lt;=5,Config!$G$5,IF(E33&lt;=19,Config!$H$5,IF(E33&gt;19,Config!$I$5,"")))))),IF(C33=Config!$F$6,IF(D33&lt;2,IF(E33&lt;=5,Config!$G$7,IF(E33&lt;=19,Config!$H$7,IF(E33&gt;19,Config!$I$7,""))),IF(AND(D33&gt;=2,D33&lt;=3),IF(E33&lt;=5,Config!$G$8,IF(E33&lt;=19,Config!$H$8,IF(E33&gt;19,Config!$I$8,""))),IF(D33&gt;3,IF(E33&lt;=5,Config!$G$9,IF(E33&lt;=19,Config!$H$9,IF(E33&gt;19,Config!$I$9,"")))))),IF(C33=Config!$F$10,IF(D33&lt;2,IF(E33&lt;=4,Config!$G$11,IF(E33&lt;=15,Config!$H$11,IF(E33&gt;15,Config!$I$11,""))),IF(D33=2,IF(E33&lt;=4,Config!$G$12,IF(E33&lt;=15,Config!$H$12,IF(E33&gt;15,Config!$I$12,""))),IF(D33&gt;2,IF(E33&lt;=4,Config!$G$13,IF(E33&lt;=15,Config!$H$13,IF(E33&gt;15,Config!$I$13,"")))))),"ERROR"))))</f>
        <v>-</v>
      </c>
    </row>
    <row r="34" spans="2:6" x14ac:dyDescent="0.25">
      <c r="C34" s="6"/>
      <c r="F34" s="6" t="str">
        <f>IF(OR(D34="",E34=""),"-",IF(C34=Config!$F$2,IF(D34&lt;2,IF(E34&lt;=5,Config!$G$3,IF(E34&lt;=19,Config!$H$3,IF(E34&gt;19,Config!$I$3,""))),IF(AND(D34=2,D34&lt;=5),IF(E34&lt;=5,Config!$G$4,IF(E34&lt;=19,Config!$H$4,IF(E34&gt;19,Config!$I$4,""))),IF(D34&gt;2,IF(E34&lt;=5,Config!$G$5,IF(E34&lt;=19,Config!$H$5,IF(E34&gt;19,Config!$I$5,"")))))),IF(C34=Config!$F$6,IF(D34&lt;2,IF(E34&lt;=5,Config!$G$7,IF(E34&lt;=19,Config!$H$7,IF(E34&gt;19,Config!$I$7,""))),IF(AND(D34&gt;=2,D34&lt;=3),IF(E34&lt;=5,Config!$G$8,IF(E34&lt;=19,Config!$H$8,IF(E34&gt;19,Config!$I$8,""))),IF(D34&gt;3,IF(E34&lt;=5,Config!$G$9,IF(E34&lt;=19,Config!$H$9,IF(E34&gt;19,Config!$I$9,"")))))),IF(C34=Config!$F$10,IF(D34&lt;2,IF(E34&lt;=4,Config!$G$11,IF(E34&lt;=15,Config!$H$11,IF(E34&gt;15,Config!$I$11,""))),IF(D34=2,IF(E34&lt;=4,Config!$G$12,IF(E34&lt;=15,Config!$H$12,IF(E34&gt;15,Config!$I$12,""))),IF(D34&gt;2,IF(E34&lt;=4,Config!$G$13,IF(E34&lt;=15,Config!$H$13,IF(E34&gt;15,Config!$I$13,"")))))),"ERROR"))))</f>
        <v>-</v>
      </c>
    </row>
    <row r="35" spans="2:6" x14ac:dyDescent="0.25">
      <c r="B35" s="7"/>
      <c r="C35" s="6"/>
      <c r="F35" s="6" t="str">
        <f>IF(OR(D35="",E35=""),"-",IF(C35=Config!$F$2,IF(D35&lt;2,IF(E35&lt;=5,Config!$G$3,IF(E35&lt;=19,Config!$H$3,IF(E35&gt;19,Config!$I$3,""))),IF(AND(D35=2,D35&lt;=5),IF(E35&lt;=5,Config!$G$4,IF(E35&lt;=19,Config!$H$4,IF(E35&gt;19,Config!$I$4,""))),IF(D35&gt;2,IF(E35&lt;=5,Config!$G$5,IF(E35&lt;=19,Config!$H$5,IF(E35&gt;19,Config!$I$5,"")))))),IF(C35=Config!$F$6,IF(D35&lt;2,IF(E35&lt;=5,Config!$G$7,IF(E35&lt;=19,Config!$H$7,IF(E35&gt;19,Config!$I$7,""))),IF(AND(D35&gt;=2,D35&lt;=3),IF(E35&lt;=5,Config!$G$8,IF(E35&lt;=19,Config!$H$8,IF(E35&gt;19,Config!$I$8,""))),IF(D35&gt;3,IF(E35&lt;=5,Config!$G$9,IF(E35&lt;=19,Config!$H$9,IF(E35&gt;19,Config!$I$9,"")))))),IF(C35=Config!$F$10,IF(D35&lt;2,IF(E35&lt;=4,Config!$G$11,IF(E35&lt;=15,Config!$H$11,IF(E35&gt;15,Config!$I$11,""))),IF(D35=2,IF(E35&lt;=4,Config!$G$12,IF(E35&lt;=15,Config!$H$12,IF(E35&gt;15,Config!$I$12,""))),IF(D35&gt;2,IF(E35&lt;=4,Config!$G$13,IF(E35&lt;=15,Config!$H$13,IF(E35&gt;15,Config!$I$13,"")))))),"ERROR"))))</f>
        <v>-</v>
      </c>
    </row>
    <row r="36" spans="2:6" x14ac:dyDescent="0.25">
      <c r="B36" s="7"/>
      <c r="C36" s="6"/>
      <c r="F36" s="6" t="str">
        <f>IF(OR(D36="",E36=""),"-",IF(C36=Config!$F$2,IF(D36&lt;2,IF(E36&lt;=5,Config!$G$3,IF(E36&lt;=19,Config!$H$3,IF(E36&gt;19,Config!$I$3,""))),IF(AND(D36=2,D36&lt;=5),IF(E36&lt;=5,Config!$G$4,IF(E36&lt;=19,Config!$H$4,IF(E36&gt;19,Config!$I$4,""))),IF(D36&gt;2,IF(E36&lt;=5,Config!$G$5,IF(E36&lt;=19,Config!$H$5,IF(E36&gt;19,Config!$I$5,"")))))),IF(C36=Config!$F$6,IF(D36&lt;2,IF(E36&lt;=5,Config!$G$7,IF(E36&lt;=19,Config!$H$7,IF(E36&gt;19,Config!$I$7,""))),IF(AND(D36&gt;=2,D36&lt;=3),IF(E36&lt;=5,Config!$G$8,IF(E36&lt;=19,Config!$H$8,IF(E36&gt;19,Config!$I$8,""))),IF(D36&gt;3,IF(E36&lt;=5,Config!$G$9,IF(E36&lt;=19,Config!$H$9,IF(E36&gt;19,Config!$I$9,"")))))),IF(C36=Config!$F$10,IF(D36&lt;2,IF(E36&lt;=4,Config!$G$11,IF(E36&lt;=15,Config!$H$11,IF(E36&gt;15,Config!$I$11,""))),IF(D36=2,IF(E36&lt;=4,Config!$G$12,IF(E36&lt;=15,Config!$H$12,IF(E36&gt;15,Config!$I$12,""))),IF(D36&gt;2,IF(E36&lt;=4,Config!$G$13,IF(E36&lt;=15,Config!$H$13,IF(E36&gt;15,Config!$I$13,"")))))),"ERROR"))))</f>
        <v>-</v>
      </c>
    </row>
    <row r="37" spans="2:6" x14ac:dyDescent="0.25">
      <c r="C37" s="6"/>
      <c r="F37" s="6" t="str">
        <f>IF(OR(D37="",E37=""),"-",IF(C37=Config!$F$2,IF(D37&lt;2,IF(E37&lt;=5,Config!$G$3,IF(E37&lt;=19,Config!$H$3,IF(E37&gt;19,Config!$I$3,""))),IF(AND(D37=2,D37&lt;=5),IF(E37&lt;=5,Config!$G$4,IF(E37&lt;=19,Config!$H$4,IF(E37&gt;19,Config!$I$4,""))),IF(D37&gt;2,IF(E37&lt;=5,Config!$G$5,IF(E37&lt;=19,Config!$H$5,IF(E37&gt;19,Config!$I$5,"")))))),IF(C37=Config!$F$6,IF(D37&lt;2,IF(E37&lt;=5,Config!$G$7,IF(E37&lt;=19,Config!$H$7,IF(E37&gt;19,Config!$I$7,""))),IF(AND(D37&gt;=2,D37&lt;=3),IF(E37&lt;=5,Config!$G$8,IF(E37&lt;=19,Config!$H$8,IF(E37&gt;19,Config!$I$8,""))),IF(D37&gt;3,IF(E37&lt;=5,Config!$G$9,IF(E37&lt;=19,Config!$H$9,IF(E37&gt;19,Config!$I$9,"")))))),IF(C37=Config!$F$10,IF(D37&lt;2,IF(E37&lt;=4,Config!$G$11,IF(E37&lt;=15,Config!$H$11,IF(E37&gt;15,Config!$I$11,""))),IF(D37=2,IF(E37&lt;=4,Config!$G$12,IF(E37&lt;=15,Config!$H$12,IF(E37&gt;15,Config!$I$12,""))),IF(D37&gt;2,IF(E37&lt;=4,Config!$G$13,IF(E37&lt;=15,Config!$H$13,IF(E37&gt;15,Config!$I$13,"")))))),"ERROR"))))</f>
        <v>-</v>
      </c>
    </row>
    <row r="38" spans="2:6" x14ac:dyDescent="0.25">
      <c r="C38" s="6"/>
      <c r="F38" s="6" t="str">
        <f>IF(OR(D38="",E38=""),"-",IF(C38=Config!$F$2,IF(D38&lt;2,IF(E38&lt;=5,Config!$G$3,IF(E38&lt;=19,Config!$H$3,IF(E38&gt;19,Config!$I$3,""))),IF(AND(D38=2,D38&lt;=5),IF(E38&lt;=5,Config!$G$4,IF(E38&lt;=19,Config!$H$4,IF(E38&gt;19,Config!$I$4,""))),IF(D38&gt;2,IF(E38&lt;=5,Config!$G$5,IF(E38&lt;=19,Config!$H$5,IF(E38&gt;19,Config!$I$5,"")))))),IF(C38=Config!$F$6,IF(D38&lt;2,IF(E38&lt;=5,Config!$G$7,IF(E38&lt;=19,Config!$H$7,IF(E38&gt;19,Config!$I$7,""))),IF(AND(D38&gt;=2,D38&lt;=3),IF(E38&lt;=5,Config!$G$8,IF(E38&lt;=19,Config!$H$8,IF(E38&gt;19,Config!$I$8,""))),IF(D38&gt;3,IF(E38&lt;=5,Config!$G$9,IF(E38&lt;=19,Config!$H$9,IF(E38&gt;19,Config!$I$9,"")))))),IF(C38=Config!$F$10,IF(D38&lt;2,IF(E38&lt;=4,Config!$G$11,IF(E38&lt;=15,Config!$H$11,IF(E38&gt;15,Config!$I$11,""))),IF(D38=2,IF(E38&lt;=4,Config!$G$12,IF(E38&lt;=15,Config!$H$12,IF(E38&gt;15,Config!$I$12,""))),IF(D38&gt;2,IF(E38&lt;=4,Config!$G$13,IF(E38&lt;=15,Config!$H$13,IF(E38&gt;15,Config!$I$13,"")))))),"ERROR"))))</f>
        <v>-</v>
      </c>
    </row>
    <row r="39" spans="2:6" x14ac:dyDescent="0.25">
      <c r="C39" s="6"/>
      <c r="F39" s="6" t="str">
        <f>IF(OR(D39="",E39=""),"-",IF(C39=Config!$F$2,IF(D39&lt;2,IF(E39&lt;=5,Config!$G$3,IF(E39&lt;=19,Config!$H$3,IF(E39&gt;19,Config!$I$3,""))),IF(AND(D39=2,D39&lt;=5),IF(E39&lt;=5,Config!$G$4,IF(E39&lt;=19,Config!$H$4,IF(E39&gt;19,Config!$I$4,""))),IF(D39&gt;2,IF(E39&lt;=5,Config!$G$5,IF(E39&lt;=19,Config!$H$5,IF(E39&gt;19,Config!$I$5,"")))))),IF(C39=Config!$F$6,IF(D39&lt;2,IF(E39&lt;=5,Config!$G$7,IF(E39&lt;=19,Config!$H$7,IF(E39&gt;19,Config!$I$7,""))),IF(AND(D39&gt;=2,D39&lt;=3),IF(E39&lt;=5,Config!$G$8,IF(E39&lt;=19,Config!$H$8,IF(E39&gt;19,Config!$I$8,""))),IF(D39&gt;3,IF(E39&lt;=5,Config!$G$9,IF(E39&lt;=19,Config!$H$9,IF(E39&gt;19,Config!$I$9,"")))))),IF(C39=Config!$F$10,IF(D39&lt;2,IF(E39&lt;=4,Config!$G$11,IF(E39&lt;=15,Config!$H$11,IF(E39&gt;15,Config!$I$11,""))),IF(D39=2,IF(E39&lt;=4,Config!$G$12,IF(E39&lt;=15,Config!$H$12,IF(E39&gt;15,Config!$I$12,""))),IF(D39&gt;2,IF(E39&lt;=4,Config!$G$13,IF(E39&lt;=15,Config!$H$13,IF(E39&gt;15,Config!$I$13,"")))))),"ERROR"))))</f>
        <v>-</v>
      </c>
    </row>
    <row r="40" spans="2:6" x14ac:dyDescent="0.25">
      <c r="C40" s="6"/>
    </row>
    <row r="41" spans="2:6" x14ac:dyDescent="0.25">
      <c r="C41" s="6"/>
    </row>
  </sheetData>
  <mergeCells count="4">
    <mergeCell ref="A1:B1"/>
    <mergeCell ref="A2:B2"/>
    <mergeCell ref="A3:B3"/>
    <mergeCell ref="A4:B4"/>
  </mergeCells>
  <pageMargins left="0.7" right="0.7" top="0.75" bottom="0.75" header="0.3" footer="0.3"/>
  <ignoredErrors>
    <ignoredError sqref="G16" formula="1"/>
  </ignoredErrors>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A81F377A-7E91-496E-AEF4-AF73EDDDE976}">
          <x14:formula1>
            <xm:f>Config!$V$3:$V$6</xm:f>
          </x14:formula1>
          <xm:sqref>C7:C41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ABCE8-F87A-48DC-A8EC-7A348FC7AAA0}">
  <dimension ref="A1:G8"/>
  <sheetViews>
    <sheetView workbookViewId="0">
      <selection activeCell="D1" sqref="D1"/>
    </sheetView>
  </sheetViews>
  <sheetFormatPr defaultRowHeight="15" x14ac:dyDescent="0.25"/>
  <cols>
    <col min="1" max="1" width="3.28515625" bestFit="1" customWidth="1"/>
    <col min="2" max="2" width="67.28515625" customWidth="1"/>
    <col min="7" max="7" width="36.28515625" customWidth="1"/>
  </cols>
  <sheetData>
    <row r="1" spans="1:7" x14ac:dyDescent="0.25">
      <c r="A1" s="58" t="s">
        <v>43</v>
      </c>
      <c r="B1" s="59"/>
      <c r="C1" s="6">
        <f>COUNTIFS(B7:B1048576, "&lt;&gt;", C7:C1048576, "&lt;&gt;", D7:D1048576, "&lt;&gt;", E7:E1048576, "&lt;&gt;", F7:F1048576, "&lt;&gt;")</f>
        <v>2</v>
      </c>
      <c r="D1" s="6"/>
      <c r="E1" s="6"/>
      <c r="F1" s="6"/>
    </row>
    <row r="2" spans="1:7" x14ac:dyDescent="0.25">
      <c r="A2" s="58" t="s">
        <v>46</v>
      </c>
      <c r="B2" s="59"/>
      <c r="C2" s="6">
        <f>COUNTIFS(C7:C1048576, "EI", B7:B1048576, "&lt;&gt;", D7:D1048576, "&lt;&gt;", E7:E1048576, "&lt;&gt;", F7:F1048576, "&lt;&gt;")</f>
        <v>1</v>
      </c>
      <c r="D2" s="6"/>
      <c r="E2" s="6"/>
      <c r="F2" s="6"/>
    </row>
    <row r="3" spans="1:7" x14ac:dyDescent="0.25">
      <c r="A3" s="58" t="s">
        <v>47</v>
      </c>
      <c r="B3" s="59"/>
      <c r="C3" s="6">
        <f>COUNTIFS(C7:C1048576, "EO", B7:B1048576, "&lt;&gt;", D7:D1048576, "&lt;&gt;", E7:E1048576, "&lt;&gt;", F7:F1048576, "&lt;&gt;")</f>
        <v>0</v>
      </c>
      <c r="D3" s="6"/>
      <c r="E3" s="6"/>
      <c r="F3" s="6"/>
    </row>
    <row r="4" spans="1:7" x14ac:dyDescent="0.25">
      <c r="A4" s="58" t="s">
        <v>48</v>
      </c>
      <c r="B4" s="59"/>
      <c r="C4" s="6">
        <f>COUNTIFS(C7:C1048576, "EQ", B7:B1048576, "&lt;&gt;", D7:D1048576, "&lt;&gt;", E7:E1048576, "&lt;&gt;", F7:F1048576, "&lt;&gt;")</f>
        <v>1</v>
      </c>
      <c r="D4" s="6"/>
      <c r="E4" s="6"/>
      <c r="F4" s="6"/>
    </row>
    <row r="5" spans="1:7" ht="15.75" thickBot="1" x14ac:dyDescent="0.3">
      <c r="A5" s="16"/>
      <c r="B5" s="17" t="s">
        <v>52</v>
      </c>
      <c r="C5" s="6">
        <f>SUMIFS(F7:F1048576, B7:B1048576, "&lt;&gt;", D7:D1048576, "&lt;&gt;", E7:E1048576, "&lt;&gt;", F7:F1048576, "&lt;&gt;")</f>
        <v>9</v>
      </c>
      <c r="D5" s="6"/>
      <c r="E5" s="6"/>
      <c r="F5" s="6"/>
    </row>
    <row r="6" spans="1:7" ht="26.25" thickBot="1" x14ac:dyDescent="0.3">
      <c r="A6" s="18" t="s">
        <v>0</v>
      </c>
      <c r="B6" s="19" t="s">
        <v>1</v>
      </c>
      <c r="C6" s="20" t="s">
        <v>27</v>
      </c>
      <c r="D6" s="20" t="s">
        <v>121</v>
      </c>
      <c r="E6" s="20" t="s">
        <v>35</v>
      </c>
      <c r="F6" s="20" t="s">
        <v>6</v>
      </c>
      <c r="G6" s="18" t="s">
        <v>20</v>
      </c>
    </row>
    <row r="7" spans="1:7" x14ac:dyDescent="0.25">
      <c r="A7">
        <v>1</v>
      </c>
      <c r="B7" t="s">
        <v>234</v>
      </c>
      <c r="C7" s="6" t="s">
        <v>28</v>
      </c>
      <c r="D7" s="6">
        <v>3</v>
      </c>
      <c r="E7" s="6">
        <f>2+5</f>
        <v>7</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6</v>
      </c>
      <c r="G7" t="str">
        <f>'Funkcje danych ILF EIF '!B120&amp;", "&amp;'Funkcje danych ILF EIF '!B121&amp;", "&amp;'Funkcje danych ILF EIF '!B167</f>
        <v>WWER - DOKUMENTY, WWER - Usługa DOKUMENTY, EUFG - SZABLONY</v>
      </c>
    </row>
    <row r="8" spans="1:7" x14ac:dyDescent="0.25">
      <c r="A8">
        <f>A7+1</f>
        <v>2</v>
      </c>
      <c r="B8" t="s">
        <v>1389</v>
      </c>
      <c r="C8" s="6" t="s">
        <v>19</v>
      </c>
      <c r="D8">
        <v>1</v>
      </c>
      <c r="E8">
        <v>1</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3</v>
      </c>
      <c r="G8" t="str">
        <f>'Funkcje danych ILF EIF '!B34</f>
        <v>EUFG - Usługa LOGOWANIE_INTERAKCJI</v>
      </c>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24734DA-B76D-4902-ADE9-2F6EA801CDF9}">
          <x14:formula1>
            <xm:f>Config!$V$3:$V$6</xm:f>
          </x14:formula1>
          <xm:sqref>C7:C8</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308C-812D-4FB0-B9FF-E7F011AC0713}">
  <dimension ref="A1:G20"/>
  <sheetViews>
    <sheetView workbookViewId="0">
      <selection activeCell="F7" sqref="F7:F18"/>
    </sheetView>
  </sheetViews>
  <sheetFormatPr defaultRowHeight="15" x14ac:dyDescent="0.25"/>
  <cols>
    <col min="1" max="1" width="3.28515625" bestFit="1" customWidth="1"/>
    <col min="2" max="2" width="76.28515625" customWidth="1"/>
    <col min="3" max="3" width="12.7109375" customWidth="1"/>
    <col min="4" max="4" width="11.5703125" customWidth="1"/>
    <col min="5" max="5" width="11.140625" customWidth="1"/>
    <col min="6" max="6" width="13.28515625" customWidth="1"/>
    <col min="7" max="7" width="39.7109375" customWidth="1"/>
    <col min="8" max="8" width="13.85546875" customWidth="1"/>
  </cols>
  <sheetData>
    <row r="1" spans="1:7" x14ac:dyDescent="0.25">
      <c r="A1" s="58" t="s">
        <v>43</v>
      </c>
      <c r="B1" s="59"/>
      <c r="C1" s="6">
        <f>COUNTIFS(B7:B1048576, "&lt;&gt;", C7:C1048576, "&lt;&gt;", D7:D1048576, "&lt;&gt;", E7:E1048576, "&lt;&gt;", F7:F1048576, "&lt;&gt;")</f>
        <v>12</v>
      </c>
      <c r="D1" s="6"/>
      <c r="E1" s="6"/>
      <c r="F1" s="6"/>
    </row>
    <row r="2" spans="1:7" x14ac:dyDescent="0.25">
      <c r="A2" s="58" t="s">
        <v>46</v>
      </c>
      <c r="B2" s="59"/>
      <c r="C2" s="6">
        <f>COUNTIFS(C7:C1048576, "EI", B7:B1048576, "&lt;&gt;", D7:D1048576, "&lt;&gt;", E7:E1048576, "&lt;&gt;", F7:F1048576, "&lt;&gt;")</f>
        <v>2</v>
      </c>
      <c r="D2" s="6"/>
      <c r="E2" s="6"/>
      <c r="F2" s="6"/>
    </row>
    <row r="3" spans="1:7" x14ac:dyDescent="0.25">
      <c r="A3" s="58" t="s">
        <v>47</v>
      </c>
      <c r="B3" s="59"/>
      <c r="C3" s="6">
        <f>COUNTIFS(C7:C1048576, "EO", B7:B1048576, "&lt;&gt;", D7:D1048576, "&lt;&gt;", E7:E1048576, "&lt;&gt;", F7:F1048576, "&lt;&gt;")</f>
        <v>7</v>
      </c>
      <c r="D3" s="6"/>
      <c r="E3" s="6"/>
      <c r="F3" s="6"/>
    </row>
    <row r="4" spans="1:7" x14ac:dyDescent="0.25">
      <c r="A4" s="58" t="s">
        <v>48</v>
      </c>
      <c r="B4" s="59"/>
      <c r="C4" s="6">
        <f>COUNTIFS(C7:C1048576, "EQ", B7:B1048576, "&lt;&gt;", D7:D1048576, "&lt;&gt;", E7:E1048576, "&lt;&gt;", F7:F1048576, "&lt;&gt;")</f>
        <v>3</v>
      </c>
      <c r="D4" s="6"/>
      <c r="E4" s="6"/>
      <c r="F4" s="6"/>
    </row>
    <row r="5" spans="1:7" ht="15.75" thickBot="1" x14ac:dyDescent="0.3">
      <c r="A5" s="16"/>
      <c r="B5" s="17" t="s">
        <v>52</v>
      </c>
      <c r="C5" s="6">
        <f>SUMIFS(F7:F1048576, B7:B1048576, "&lt;&gt;", D7:D1048576, "&lt;&gt;", E7:E1048576, "&lt;&gt;", F7:F1048576, "&lt;&gt;")</f>
        <v>53</v>
      </c>
      <c r="D5" s="6"/>
      <c r="E5" s="6"/>
      <c r="F5" s="6"/>
    </row>
    <row r="6" spans="1:7" ht="15.75" thickBot="1" x14ac:dyDescent="0.3">
      <c r="A6" s="18" t="s">
        <v>0</v>
      </c>
      <c r="B6" s="19" t="s">
        <v>1</v>
      </c>
      <c r="C6" s="20" t="s">
        <v>55</v>
      </c>
      <c r="D6" s="20" t="s">
        <v>121</v>
      </c>
      <c r="E6" s="20" t="s">
        <v>35</v>
      </c>
      <c r="F6" s="20" t="s">
        <v>6</v>
      </c>
      <c r="G6" s="18" t="s">
        <v>20</v>
      </c>
    </row>
    <row r="7" spans="1:7" x14ac:dyDescent="0.25">
      <c r="A7">
        <v>1</v>
      </c>
      <c r="B7" t="s">
        <v>239</v>
      </c>
      <c r="C7" s="6" t="s">
        <v>32</v>
      </c>
      <c r="D7">
        <v>3</v>
      </c>
      <c r="E7">
        <v>38</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7</v>
      </c>
      <c r="G7" t="str">
        <f>'Funkcje danych ILF EIF '!B122&amp;", "&amp;'Funkcje danych ILF EIF '!B126&amp;", "&amp;'Funkcje danych ILF EIF '!B127</f>
        <v>WWOC - Usługa Sprawdź OC Infoportal, WWOC - mStłuczka, WWOC - SAS.Organizacje</v>
      </c>
    </row>
    <row r="8" spans="1:7" x14ac:dyDescent="0.25">
      <c r="A8">
        <f>A7+1</f>
        <v>2</v>
      </c>
      <c r="B8" t="s">
        <v>240</v>
      </c>
      <c r="C8" s="6" t="s">
        <v>32</v>
      </c>
      <c r="D8">
        <v>2</v>
      </c>
      <c r="E8">
        <v>2</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tr">
        <f>'Funkcje danych ILF EIF '!B124&amp;CHAR(10)&amp;'Funkcje danych ILF EIF '!B167</f>
        <v>WWOC - Usługa Pobierz wynik sprawdzenia Infoportal
EUFG - SZABLONY</v>
      </c>
    </row>
    <row r="9" spans="1:7" x14ac:dyDescent="0.25">
      <c r="A9">
        <f>A8+1</f>
        <v>3</v>
      </c>
      <c r="B9" t="s">
        <v>876</v>
      </c>
      <c r="C9" s="6" t="s">
        <v>32</v>
      </c>
      <c r="D9">
        <v>4</v>
      </c>
      <c r="E9">
        <v>48</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7</v>
      </c>
      <c r="G9" t="str">
        <f>'Funkcje danych ILF EIF '!B123&amp;", "&amp;'Funkcje danych ILF EIF '!B126&amp;", "&amp;'Funkcje danych ILF EIF '!B127&amp;", "&amp;'Funkcje danych ILF EIF '!B127&amp;", "&amp;'Funkcje danych ILF EIF '!B128</f>
        <v>WWOC - Usługa Sprawdź OC Strefa Obywatela/Przedsiębiorcy, WWOC - mStłuczka, WWOC - SAS.Organizacje, WWOC - SAS.Organizacje, WWOC - OAM</v>
      </c>
    </row>
    <row r="10" spans="1:7" x14ac:dyDescent="0.25">
      <c r="A10">
        <f t="shared" ref="A10:A18" si="0">A9+1</f>
        <v>4</v>
      </c>
      <c r="B10" t="s">
        <v>878</v>
      </c>
      <c r="C10" s="6" t="s">
        <v>32</v>
      </c>
      <c r="D10">
        <v>2</v>
      </c>
      <c r="E10">
        <v>2</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4</v>
      </c>
      <c r="G10" t="str">
        <f>'Funkcje danych ILF EIF '!B125&amp;CHAR(10)&amp;'Funkcje danych ILF EIF '!B167</f>
        <v>WWOC - Usługa Pobierz wynik sprawdzenia Strefa Obywatela/Przedsiębiorcy
EUFG - SZABLONY</v>
      </c>
    </row>
    <row r="11" spans="1:7" x14ac:dyDescent="0.25">
      <c r="A11">
        <f t="shared" si="0"/>
        <v>5</v>
      </c>
      <c r="B11" s="36" t="s">
        <v>1174</v>
      </c>
      <c r="C11" s="6" t="s">
        <v>32</v>
      </c>
      <c r="D11">
        <v>1</v>
      </c>
      <c r="E11">
        <v>2</v>
      </c>
      <c r="F11" s="6">
        <f>IF(OR(D11="",E11=""),"-",IF(C10=Config!$F$2,IF(D11&lt;2,IF(E11&lt;=5,Config!$G$3,IF(E11&lt;=19,Config!$H$3,IF(E11&gt;19,Config!$I$3,""))),IF(AND(D11=2,D11&lt;=5),IF(E11&lt;=5,Config!$G$4,IF(E11&lt;=19,Config!$H$4,IF(E11&gt;19,Config!$I$4,""))),IF(D11&gt;2,IF(E11&lt;=5,Config!$G$5,IF(E11&lt;=19,Config!$H$5,IF(E11&gt;19,Config!$I$5,"")))))),IF(C10=Config!$F$6,IF(D11&lt;2,IF(E11&lt;=5,Config!$G$7,IF(E11&lt;=19,Config!$H$7,IF(E11&gt;19,Config!$I$7,""))),IF(AND(D11&gt;=2,D11&lt;=3),IF(E11&lt;=5,Config!$G$8,IF(E11&lt;=19,Config!$H$8,IF(E11&gt;19,Config!$I$8,""))),IF(D11&gt;3,IF(E11&lt;=5,Config!$G$9,IF(E11&lt;=19,Config!$H$9,IF(E11&gt;19,Config!$I$9,"")))))),IF(C10=Config!$F$10,IF(D11&lt;2,IF(E11&lt;=4,Config!$G$11,IF(E11&lt;=15,Config!$H$11,IF(E11&gt;15,Config!$I$11,""))),IF(D11=2,IF(E11&lt;=4,Config!$G$12,IF(E11&lt;=15,Config!$H$12,IF(E11&gt;15,Config!$I$12,""))),IF(D11&gt;2,IF(E11&lt;=4,Config!$G$13,IF(E11&lt;=15,Config!$H$13,IF(E11&gt;15,Config!$I$13,"")))))),"ERROR"))))</f>
        <v>4</v>
      </c>
      <c r="G11" t="str">
        <f>'Funkcje danych ILF EIF '!B129</f>
        <v>WWOC - Usługa OCR</v>
      </c>
    </row>
    <row r="12" spans="1:7" x14ac:dyDescent="0.25">
      <c r="A12">
        <f t="shared" si="0"/>
        <v>6</v>
      </c>
      <c r="B12" t="s">
        <v>242</v>
      </c>
      <c r="C12" s="6" t="s">
        <v>28</v>
      </c>
      <c r="D12">
        <v>1</v>
      </c>
      <c r="E12">
        <v>34</v>
      </c>
      <c r="F12" s="6">
        <f>IF(OR(D12="",E12=""),"-",IF(C11=Config!$F$2,IF(D12&lt;2,IF(E12&lt;=5,Config!$G$3,IF(E12&lt;=19,Config!$H$3,IF(E12&gt;19,Config!$I$3,""))),IF(AND(D12=2,D12&lt;=5),IF(E12&lt;=5,Config!$G$4,IF(E12&lt;=19,Config!$H$4,IF(E12&gt;19,Config!$I$4,""))),IF(D12&gt;2,IF(E12&lt;=5,Config!$G$5,IF(E12&lt;=19,Config!$H$5,IF(E12&gt;19,Config!$I$5,"")))))),IF(C11=Config!$F$6,IF(D12&lt;2,IF(E12&lt;=5,Config!$G$7,IF(E12&lt;=19,Config!$H$7,IF(E12&gt;19,Config!$I$7,""))),IF(AND(D12&gt;=2,D12&lt;=3),IF(E12&lt;=5,Config!$G$8,IF(E12&lt;=19,Config!$H$8,IF(E12&gt;19,Config!$I$8,""))),IF(D12&gt;3,IF(E12&lt;=5,Config!$G$9,IF(E12&lt;=19,Config!$H$9,IF(E12&gt;19,Config!$I$9,"")))))),IF(C11=Config!$F$10,IF(D12&lt;2,IF(E12&lt;=4,Config!$G$11,IF(E12&lt;=15,Config!$H$11,IF(E12&gt;15,Config!$I$11,""))),IF(D12=2,IF(E12&lt;=4,Config!$G$12,IF(E12&lt;=15,Config!$H$12,IF(E12&gt;15,Config!$I$12,""))),IF(D12&gt;2,IF(E12&lt;=4,Config!$G$13,IF(E12&lt;=15,Config!$H$13,IF(E12&gt;15,Config!$I$13,"")))))),"ERROR"))))</f>
        <v>5</v>
      </c>
      <c r="G12" t="str">
        <f>'Funkcje danych ILF EIF '!B131</f>
        <v>WWOC - Sprawdź OC Strefa Kontrahenta</v>
      </c>
    </row>
    <row r="13" spans="1:7" x14ac:dyDescent="0.25">
      <c r="A13">
        <f t="shared" si="0"/>
        <v>7</v>
      </c>
      <c r="B13" t="s">
        <v>243</v>
      </c>
      <c r="C13" s="6" t="s">
        <v>32</v>
      </c>
      <c r="D13">
        <v>1</v>
      </c>
      <c r="E13">
        <v>6</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4</v>
      </c>
      <c r="G13" t="str">
        <f>'Funkcje danych ILF EIF '!B132</f>
        <v>WWOC - Usługa Pobierz wynik sprawdzenia Strefa Pracownika</v>
      </c>
    </row>
    <row r="14" spans="1:7" s="21" customFormat="1" x14ac:dyDescent="0.25">
      <c r="A14" s="21">
        <f t="shared" si="0"/>
        <v>8</v>
      </c>
      <c r="B14" t="s">
        <v>244</v>
      </c>
      <c r="C14" s="6" t="s">
        <v>28</v>
      </c>
      <c r="D14" s="21">
        <v>1</v>
      </c>
      <c r="E14" s="21">
        <v>34</v>
      </c>
      <c r="F14" s="22">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4</v>
      </c>
      <c r="G14" t="str">
        <f>'Funkcje danych ILF EIF '!B130</f>
        <v>WWOC - Sprawdź OC Strefa Pracownika</v>
      </c>
    </row>
    <row r="15" spans="1:7" x14ac:dyDescent="0.25">
      <c r="A15">
        <f t="shared" si="0"/>
        <v>9</v>
      </c>
      <c r="B15" t="s">
        <v>245</v>
      </c>
      <c r="C15" s="6" t="s">
        <v>32</v>
      </c>
      <c r="D15">
        <v>1</v>
      </c>
      <c r="E15">
        <v>6</v>
      </c>
      <c r="F15" s="6">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4</v>
      </c>
      <c r="G15" t="str">
        <f>'Funkcje danych ILF EIF '!B132</f>
        <v>WWOC - Usługa Pobierz wynik sprawdzenia Strefa Pracownika</v>
      </c>
    </row>
    <row r="16" spans="1:7" x14ac:dyDescent="0.25">
      <c r="A16">
        <f t="shared" si="0"/>
        <v>10</v>
      </c>
      <c r="B16" t="s">
        <v>1244</v>
      </c>
      <c r="C16" s="6" t="s">
        <v>19</v>
      </c>
      <c r="D16">
        <v>4</v>
      </c>
      <c r="E16">
        <v>1</v>
      </c>
      <c r="F16" s="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4</v>
      </c>
      <c r="G16" t="str">
        <f>'Funkcje danych ILF EIF '!B34</f>
        <v>EUFG - Usługa LOGOWANIE_INTERAKCJI</v>
      </c>
    </row>
    <row r="17" spans="1:7" x14ac:dyDescent="0.25">
      <c r="A17">
        <f t="shared" si="0"/>
        <v>11</v>
      </c>
      <c r="B17" s="36" t="s">
        <v>1355</v>
      </c>
      <c r="C17" s="6" t="s">
        <v>28</v>
      </c>
      <c r="D17">
        <v>1</v>
      </c>
      <c r="E17">
        <v>1</v>
      </c>
      <c r="F17" s="6">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3</v>
      </c>
      <c r="G17" t="str">
        <f>'Funkcje danych ILF EIF '!B149</f>
        <v>EUFG - Weryfikacja reCAPTCHA</v>
      </c>
    </row>
    <row r="18" spans="1:7" x14ac:dyDescent="0.25">
      <c r="A18">
        <f t="shared" si="0"/>
        <v>12</v>
      </c>
      <c r="B18" t="s">
        <v>1390</v>
      </c>
      <c r="C18" s="6" t="s">
        <v>19</v>
      </c>
      <c r="D18">
        <v>1</v>
      </c>
      <c r="E18">
        <v>1</v>
      </c>
      <c r="F18" s="6">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3</v>
      </c>
      <c r="G18" t="str">
        <f>'Funkcje danych ILF EIF '!B34</f>
        <v>EUFG - Usługa LOGOWANIE_INTERAKCJI</v>
      </c>
    </row>
    <row r="19" spans="1:7" x14ac:dyDescent="0.25">
      <c r="C19" s="6"/>
    </row>
    <row r="20" spans="1:7" x14ac:dyDescent="0.25">
      <c r="C20" s="6"/>
    </row>
  </sheetData>
  <mergeCells count="4">
    <mergeCell ref="A1:B1"/>
    <mergeCell ref="A2:B2"/>
    <mergeCell ref="A3:B3"/>
    <mergeCell ref="A4:B4"/>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381D64E3-B781-4B37-9F31-E294D70F7F2A}">
          <x14:formula1>
            <xm:f>Config!$V$3:$V$6</xm:f>
          </x14:formula1>
          <xm:sqref>C7:C20</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1F917-21AF-4AEA-9A2A-A7C290D5C5D3}">
  <dimension ref="A1:G10"/>
  <sheetViews>
    <sheetView workbookViewId="0">
      <selection activeCell="F7" sqref="F7:F10"/>
    </sheetView>
  </sheetViews>
  <sheetFormatPr defaultRowHeight="15" x14ac:dyDescent="0.25"/>
  <cols>
    <col min="1" max="1" width="7.7109375" customWidth="1"/>
    <col min="2" max="2" width="67.28515625" customWidth="1"/>
    <col min="7" max="7" width="45" customWidth="1"/>
  </cols>
  <sheetData>
    <row r="1" spans="1:7" x14ac:dyDescent="0.25">
      <c r="A1" s="69" t="s">
        <v>43</v>
      </c>
      <c r="B1" s="70"/>
      <c r="C1" s="6">
        <f>COUNTIFS(B7:B1048576, "&lt;&gt;", C7:C1048576, "&lt;&gt;", D7:D1048576, "&lt;&gt;", E7:E1048576, "&lt;&gt;", F7:F1048576, "&lt;&gt;")</f>
        <v>4</v>
      </c>
      <c r="D1" s="6"/>
      <c r="E1" s="6"/>
      <c r="F1" s="6"/>
    </row>
    <row r="2" spans="1:7" x14ac:dyDescent="0.25">
      <c r="A2" s="69" t="s">
        <v>46</v>
      </c>
      <c r="B2" s="70"/>
      <c r="C2" s="6">
        <f>COUNTIFS(C7:C1048576, "EI", B7:B1048576, "&lt;&gt;", D7:D1048576, "&lt;&gt;", E7:E1048576, "&lt;&gt;", F7:F1048576, "&lt;&gt;")</f>
        <v>2</v>
      </c>
      <c r="D2" s="6"/>
      <c r="E2" s="6"/>
      <c r="F2" s="6"/>
    </row>
    <row r="3" spans="1:7" x14ac:dyDescent="0.25">
      <c r="A3" s="69" t="s">
        <v>47</v>
      </c>
      <c r="B3" s="70"/>
      <c r="C3" s="6">
        <f>COUNTIFS(C7:C1048576, "EO", B7:B1048576, "&lt;&gt;", D7:D1048576, "&lt;&gt;", E7:E1048576, "&lt;&gt;", F7:F1048576, "&lt;&gt;")</f>
        <v>1</v>
      </c>
      <c r="D3" s="6"/>
      <c r="E3" s="6"/>
      <c r="F3" s="6"/>
    </row>
    <row r="4" spans="1:7" x14ac:dyDescent="0.25">
      <c r="A4" s="69" t="s">
        <v>48</v>
      </c>
      <c r="B4" s="70"/>
      <c r="C4" s="6">
        <f>COUNTIFS(C7:C1048576, "EQ", B7:B1048576, "&lt;&gt;", D7:D1048576, "&lt;&gt;", E7:E1048576, "&lt;&gt;", F7:F1048576, "&lt;&gt;")</f>
        <v>1</v>
      </c>
      <c r="D4" s="6"/>
      <c r="E4" s="6"/>
      <c r="F4" s="6"/>
    </row>
    <row r="5" spans="1:7" ht="15.75" thickBot="1" x14ac:dyDescent="0.3">
      <c r="A5" s="23"/>
      <c r="B5" s="24" t="s">
        <v>52</v>
      </c>
      <c r="C5" s="6">
        <f>SUMIFS(F7:F1048576, B7:B1048576, "&lt;&gt;", D7:D1048576, "&lt;&gt;", E7:E1048576, "&lt;&gt;", F7:F1048576, "&lt;&gt;")</f>
        <v>15</v>
      </c>
      <c r="D5" s="6"/>
      <c r="E5" s="6"/>
      <c r="F5" s="6"/>
    </row>
    <row r="6" spans="1:7" ht="26.25" thickBot="1" x14ac:dyDescent="0.3">
      <c r="A6" s="25" t="s">
        <v>0</v>
      </c>
      <c r="B6" s="26" t="s">
        <v>1</v>
      </c>
      <c r="C6" s="27" t="s">
        <v>27</v>
      </c>
      <c r="D6" s="27" t="s">
        <v>121</v>
      </c>
      <c r="E6" s="27" t="s">
        <v>35</v>
      </c>
      <c r="F6" s="27" t="s">
        <v>6</v>
      </c>
      <c r="G6" s="25" t="s">
        <v>20</v>
      </c>
    </row>
    <row r="7" spans="1:7" ht="30" x14ac:dyDescent="0.25">
      <c r="A7">
        <v>1</v>
      </c>
      <c r="B7" t="s">
        <v>1272</v>
      </c>
      <c r="C7" s="6" t="s">
        <v>28</v>
      </c>
      <c r="D7" s="6">
        <v>2</v>
      </c>
      <c r="E7" s="6">
        <v>4</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CE72&lt;=4,Config!$G$11,IF(E7&lt;=15,Config!$H$11,IF(E7&gt;15,Config!$I$11,""))),IF(D7=2,IF(E7&lt;=4,Config!$G$12,IF(E7&lt;=15,Config!$H$12,IF(E7&gt;15,Config!$I$12,""))),IF(D7&gt;2,IF(E7&lt;=4,Config!$G$13,IF(E7&lt;=15,Config!$H$13,IF(E7&gt;15,Config!$I$13,"")))))),"ERROR"))))</f>
        <v>3</v>
      </c>
      <c r="G7" s="6" t="str">
        <f>'Funkcje danych ILF EIF '!B145&amp;CHAR(10)&amp;'Funkcje danych ILF EIF '!B146</f>
        <v>WREP - Reprezentanci
WREP - Usługa wyszukiwania reprezentantów</v>
      </c>
    </row>
    <row r="8" spans="1:7" ht="45" x14ac:dyDescent="0.25">
      <c r="A8" s="51">
        <f>A7+1</f>
        <v>2</v>
      </c>
      <c r="B8" s="51" t="s">
        <v>1273</v>
      </c>
      <c r="C8" s="6" t="s">
        <v>32</v>
      </c>
      <c r="D8" s="6">
        <v>3</v>
      </c>
      <c r="E8" s="6">
        <v>10</v>
      </c>
      <c r="F8" s="6">
        <f>IF(OR(D8="",E8=""),"-",IF(C7=Config!$F$2,IF(D8&lt;2,IF(E8&lt;=5,Config!$G$3,IF(E8&lt;=19,Config!$H$3,IF(E8&gt;19,Config!$I$3,""))),IF(AND(D8=2,D8&lt;=5),IF(E8&lt;=5,Config!$G$4,IF(E8&lt;=19,Config!$H$4,IF(E8&gt;19,Config!$I$4,""))),IF(D8&gt;2,IF(E8&lt;=5,Config!$G$5,IF(E8&lt;=19,Config!$H$5,IF(E8&gt;19,Config!$I$5,"")))))),IF(C7=Config!$F$6,IF(D8&lt;2,IF(E8&lt;=5,Config!$G$7,IF(E8&lt;=19,Config!$H$7,IF(E8&gt;19,Config!$I$7,""))),IF(AND(D8&gt;=2,D8&lt;=3),IF(E8&lt;=5,Config!$G$8,IF(E8&lt;=19,Config!$H$8,IF(E8&gt;19,Config!$I$8,""))),IF(D8&gt;3,IF(E8&lt;=5,Config!$G$9,IF(E8&lt;=19,Config!$H$9,IF(E8&gt;19,Config!$I$9,"")))))),IF(C7=Config!$F$10,IF(D8&lt;2,IF(E8&lt;=4,Config!$G$11,IF(E8&lt;=15,Config!$H$11,IF(E8&gt;15,Config!$I$11,""))),IF(D8=2,IF(E8&lt;=4,Config!$G$12,IF(E8&lt;=15,Config!$H$12,IF(E8&gt;15,Config!$I$12,""))),IF(D8&gt;2,IF(E8&lt;=4,Config!$G$13,IF(E8&lt;=15,Config!$H$13,IF(E8&gt;15,Config!$I$13,"")))))),"ERROR"))))</f>
        <v>6</v>
      </c>
      <c r="G8" s="6" t="str">
        <f>'Funkcje danych ILF EIF '!B145&amp;CHAR(10)&amp;'Funkcje danych ILF EIF '!B147&amp;CHAR(10)&amp;'Funkcje danych ILF EIF '!B167</f>
        <v>WREP - Reprezentanci
WREP - Usługa pobierania plików
EUFG - SZABLONY</v>
      </c>
    </row>
    <row r="9" spans="1:7" x14ac:dyDescent="0.25">
      <c r="A9">
        <f>A8+1</f>
        <v>3</v>
      </c>
      <c r="B9" s="36" t="s">
        <v>1392</v>
      </c>
      <c r="C9" s="6" t="s">
        <v>19</v>
      </c>
      <c r="D9" s="6">
        <v>1</v>
      </c>
      <c r="E9" s="6">
        <v>2</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3</v>
      </c>
      <c r="G9" t="str">
        <f>'Funkcje danych ILF EIF '!B149</f>
        <v>EUFG - Weryfikacja reCAPTCHA</v>
      </c>
    </row>
    <row r="10" spans="1:7" x14ac:dyDescent="0.25">
      <c r="A10">
        <f>A9+1</f>
        <v>4</v>
      </c>
      <c r="B10" s="36" t="s">
        <v>1245</v>
      </c>
      <c r="C10" s="6" t="s">
        <v>19</v>
      </c>
      <c r="D10" s="6">
        <v>1</v>
      </c>
      <c r="E10" s="6">
        <v>1</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3</v>
      </c>
      <c r="G10" t="str">
        <f>'Funkcje danych ILF EIF '!B34</f>
        <v>EUFG - Usługa LOGOWANIE_INTERAKCJI</v>
      </c>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95D35536-0D61-4915-9C38-B882EFBAABB0}">
          <x14:formula1>
            <xm:f>Config!$V$3:$V$6</xm:f>
          </x14:formula1>
          <xm:sqref>C7:C10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FAC7C-1B26-43E0-9C58-863F9381AB26}">
  <dimension ref="A1:G52"/>
  <sheetViews>
    <sheetView workbookViewId="0">
      <selection activeCell="F7" sqref="F7:F30"/>
    </sheetView>
  </sheetViews>
  <sheetFormatPr defaultRowHeight="15" x14ac:dyDescent="0.25"/>
  <cols>
    <col min="1" max="1" width="7.7109375" customWidth="1"/>
    <col min="2" max="2" width="67.28515625" customWidth="1"/>
    <col min="7" max="7" width="36.28515625" customWidth="1"/>
  </cols>
  <sheetData>
    <row r="1" spans="1:7" x14ac:dyDescent="0.25">
      <c r="A1" s="69" t="s">
        <v>43</v>
      </c>
      <c r="B1" s="70"/>
      <c r="C1" s="6">
        <f>COUNTIFS(B7:B1048576, "&lt;&gt;", C7:C1048576, "&lt;&gt;", D7:D1048576, "&lt;&gt;", E7:E1048576, "&lt;&gt;", F7:F1048576, "&lt;&gt;")</f>
        <v>24</v>
      </c>
      <c r="D1" s="6"/>
      <c r="E1" s="6"/>
      <c r="F1" s="6"/>
    </row>
    <row r="2" spans="1:7" x14ac:dyDescent="0.25">
      <c r="A2" s="69" t="s">
        <v>46</v>
      </c>
      <c r="B2" s="70"/>
      <c r="C2" s="6">
        <f>COUNTIFS(C7:C1048576, "EI", B7:B1048576, "&lt;&gt;", D7:D1048576, "&lt;&gt;", E7:E1048576, "&lt;&gt;", F7:F1048576, "&lt;&gt;")</f>
        <v>10</v>
      </c>
      <c r="D2" s="6"/>
      <c r="E2" s="6"/>
      <c r="F2" s="6"/>
    </row>
    <row r="3" spans="1:7" x14ac:dyDescent="0.25">
      <c r="A3" s="69" t="s">
        <v>47</v>
      </c>
      <c r="B3" s="70"/>
      <c r="C3" s="6">
        <f>COUNTIFS(C7:C1048576, "EO", B7:B1048576, "&lt;&gt;", D7:D1048576, "&lt;&gt;", E7:E1048576, "&lt;&gt;", F7:F1048576, "&lt;&gt;")</f>
        <v>10</v>
      </c>
      <c r="D3" s="6"/>
      <c r="E3" s="6"/>
      <c r="F3" s="6"/>
    </row>
    <row r="4" spans="1:7" x14ac:dyDescent="0.25">
      <c r="A4" s="69" t="s">
        <v>48</v>
      </c>
      <c r="B4" s="70"/>
      <c r="C4" s="6">
        <f>COUNTIFS(C7:C1048576, "EQ", B7:B1048576, "&lt;&gt;", D7:D1048576, "&lt;&gt;", E7:E1048576, "&lt;&gt;", F7:F1048576, "&lt;&gt;")</f>
        <v>4</v>
      </c>
      <c r="D4" s="6"/>
      <c r="E4" s="6"/>
      <c r="F4" s="6"/>
    </row>
    <row r="5" spans="1:7" ht="15.75" thickBot="1" x14ac:dyDescent="0.3">
      <c r="A5" s="23"/>
      <c r="B5" s="24" t="s">
        <v>52</v>
      </c>
      <c r="C5" s="6">
        <f>SUMIFS(F7:F1048576, B7:B1048576, "&lt;&gt;", D7:D1048576, "&lt;&gt;", E7:E1048576, "&lt;&gt;", F7:F1048576, "&lt;&gt;")</f>
        <v>84</v>
      </c>
      <c r="D5" s="6"/>
      <c r="E5" s="6"/>
      <c r="F5" s="6"/>
    </row>
    <row r="6" spans="1:7" ht="26.25" thickBot="1" x14ac:dyDescent="0.3">
      <c r="A6" s="25" t="s">
        <v>0</v>
      </c>
      <c r="B6" s="26" t="s">
        <v>1</v>
      </c>
      <c r="C6" s="27" t="s">
        <v>27</v>
      </c>
      <c r="D6" s="27" t="s">
        <v>121</v>
      </c>
      <c r="E6" s="27" t="s">
        <v>35</v>
      </c>
      <c r="F6" s="27" t="s">
        <v>6</v>
      </c>
      <c r="G6" s="25" t="s">
        <v>20</v>
      </c>
    </row>
    <row r="7" spans="1:7" x14ac:dyDescent="0.25">
      <c r="A7">
        <v>1</v>
      </c>
      <c r="B7" t="s">
        <v>237</v>
      </c>
      <c r="C7" s="6" t="s">
        <v>32</v>
      </c>
      <c r="D7">
        <v>2</v>
      </c>
      <c r="E7">
        <v>16</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5</v>
      </c>
      <c r="G7" t="str">
        <f>'Funkcje danych ILF EIF '!B150&amp;", "&amp;'Funkcje danych ILF EIF '!B167</f>
        <v>WMZR - REPREZENTANCI, EUFG - SZABLONY</v>
      </c>
    </row>
    <row r="8" spans="1:7" x14ac:dyDescent="0.25">
      <c r="A8">
        <f t="shared" ref="A8:A42" si="0">A7+1</f>
        <v>2</v>
      </c>
      <c r="B8" t="s">
        <v>160</v>
      </c>
      <c r="C8" s="6" t="s">
        <v>19</v>
      </c>
      <c r="D8" s="6">
        <v>1</v>
      </c>
      <c r="E8" s="6">
        <f>1+1+1</f>
        <v>3</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3</v>
      </c>
      <c r="G8" t="str">
        <f>'Funkcje danych ILF EIF '!B150</f>
        <v>WMZR - REPREZENTANCI</v>
      </c>
    </row>
    <row r="9" spans="1:7" x14ac:dyDescent="0.25">
      <c r="A9">
        <f t="shared" si="0"/>
        <v>3</v>
      </c>
      <c r="B9" t="s">
        <v>162</v>
      </c>
      <c r="C9" s="6" t="s">
        <v>19</v>
      </c>
      <c r="D9" s="6">
        <v>1</v>
      </c>
      <c r="E9" s="6">
        <v>13</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3</v>
      </c>
      <c r="G9" t="str">
        <f>'Funkcje danych ILF EIF '!B150</f>
        <v>WMZR - REPREZENTANCI</v>
      </c>
    </row>
    <row r="10" spans="1:7" x14ac:dyDescent="0.25">
      <c r="A10">
        <f t="shared" si="0"/>
        <v>4</v>
      </c>
      <c r="B10" t="s">
        <v>164</v>
      </c>
      <c r="C10" s="6" t="s">
        <v>19</v>
      </c>
      <c r="D10" s="6">
        <v>1</v>
      </c>
      <c r="E10" s="6">
        <f>2+1+2</f>
        <v>5</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3</v>
      </c>
      <c r="G10" t="str">
        <f>'Funkcje danych ILF EIF '!B150</f>
        <v>WMZR - REPREZENTANCI</v>
      </c>
    </row>
    <row r="11" spans="1:7" x14ac:dyDescent="0.25">
      <c r="A11">
        <f t="shared" si="0"/>
        <v>5</v>
      </c>
      <c r="B11" t="s">
        <v>166</v>
      </c>
      <c r="C11" s="6" t="s">
        <v>19</v>
      </c>
      <c r="D11" s="6">
        <v>1</v>
      </c>
      <c r="E11" s="6">
        <v>13</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3</v>
      </c>
      <c r="G11" t="str">
        <f>'Funkcje danych ILF EIF '!B150</f>
        <v>WMZR - REPREZENTANCI</v>
      </c>
    </row>
    <row r="12" spans="1:7" x14ac:dyDescent="0.25">
      <c r="A12">
        <f t="shared" si="0"/>
        <v>6</v>
      </c>
      <c r="B12" t="s">
        <v>169</v>
      </c>
      <c r="C12" s="6" t="s">
        <v>19</v>
      </c>
      <c r="D12" s="6">
        <v>1</v>
      </c>
      <c r="E12" s="6">
        <f>1+1+1</f>
        <v>3</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3</v>
      </c>
      <c r="G12" t="str">
        <f>'Funkcje danych ILF EIF '!B150</f>
        <v>WMZR - REPREZENTANCI</v>
      </c>
    </row>
    <row r="13" spans="1:7" x14ac:dyDescent="0.25">
      <c r="A13">
        <f t="shared" si="0"/>
        <v>7</v>
      </c>
      <c r="B13" s="36" t="s">
        <v>56</v>
      </c>
      <c r="C13" s="6" t="s">
        <v>32</v>
      </c>
      <c r="D13">
        <v>1</v>
      </c>
      <c r="E13">
        <v>1</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4</v>
      </c>
      <c r="G13" t="str">
        <f>'Funkcje danych ILF EIF '!B20</f>
        <v>EUFG - Usługa WYSLIJ_POWIADOMIENIE</v>
      </c>
    </row>
    <row r="14" spans="1:7" x14ac:dyDescent="0.25">
      <c r="A14">
        <f t="shared" si="0"/>
        <v>8</v>
      </c>
      <c r="B14" s="36" t="s">
        <v>57</v>
      </c>
      <c r="C14" s="6" t="s">
        <v>32</v>
      </c>
      <c r="D14" s="6">
        <v>1</v>
      </c>
      <c r="E14" s="6">
        <v>1</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4</v>
      </c>
      <c r="G14" t="str">
        <f>'Funkcje danych ILF EIF '!B20</f>
        <v>EUFG - Usługa WYSLIJ_POWIADOMIENIE</v>
      </c>
    </row>
    <row r="15" spans="1:7" x14ac:dyDescent="0.25">
      <c r="A15">
        <f t="shared" si="0"/>
        <v>9</v>
      </c>
      <c r="B15" s="36" t="s">
        <v>185</v>
      </c>
      <c r="C15" s="6" t="s">
        <v>32</v>
      </c>
      <c r="D15" s="6">
        <v>1</v>
      </c>
      <c r="E15" s="6">
        <v>1</v>
      </c>
      <c r="F15" s="6">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4</v>
      </c>
      <c r="G15" t="str">
        <f>'Funkcje danych ILF EIF '!B20</f>
        <v>EUFG - Usługa WYSLIJ_POWIADOMIENIE</v>
      </c>
    </row>
    <row r="16" spans="1:7" x14ac:dyDescent="0.25">
      <c r="A16">
        <f t="shared" si="0"/>
        <v>10</v>
      </c>
      <c r="B16" s="36" t="s">
        <v>178</v>
      </c>
      <c r="C16" s="6" t="s">
        <v>28</v>
      </c>
      <c r="D16" s="6">
        <v>1</v>
      </c>
      <c r="E16" s="6">
        <v>11</v>
      </c>
      <c r="F16" s="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3</v>
      </c>
      <c r="G16" t="str">
        <f>'Funkcje danych ILF EIF '!B150</f>
        <v>WMZR - REPREZENTANCI</v>
      </c>
    </row>
    <row r="17" spans="1:7" x14ac:dyDescent="0.25">
      <c r="A17">
        <f t="shared" si="0"/>
        <v>11</v>
      </c>
      <c r="B17" s="36" t="s">
        <v>172</v>
      </c>
      <c r="C17" s="6" t="s">
        <v>28</v>
      </c>
      <c r="D17" s="6">
        <v>1</v>
      </c>
      <c r="E17" s="6">
        <f>1+16</f>
        <v>17</v>
      </c>
      <c r="F17" s="6">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3</v>
      </c>
      <c r="G17" t="str">
        <f>'Funkcje danych ILF EIF '!B150</f>
        <v>WMZR - REPREZENTANCI</v>
      </c>
    </row>
    <row r="18" spans="1:7" x14ac:dyDescent="0.25">
      <c r="A18">
        <f t="shared" si="0"/>
        <v>12</v>
      </c>
      <c r="B18" t="s">
        <v>183</v>
      </c>
      <c r="C18" s="6" t="s">
        <v>32</v>
      </c>
      <c r="D18" s="6">
        <v>1</v>
      </c>
      <c r="E18" s="6">
        <v>4</v>
      </c>
      <c r="F18" s="6">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4</v>
      </c>
      <c r="G18" t="str">
        <f>'Funkcje danych ILF EIF '!B150</f>
        <v>WMZR - REPREZENTANCI</v>
      </c>
    </row>
    <row r="19" spans="1:7" x14ac:dyDescent="0.25">
      <c r="A19">
        <f t="shared" si="0"/>
        <v>13</v>
      </c>
      <c r="B19" t="s">
        <v>238</v>
      </c>
      <c r="C19" s="6" t="s">
        <v>32</v>
      </c>
      <c r="D19" s="6">
        <v>2</v>
      </c>
      <c r="E19" s="6">
        <v>18</v>
      </c>
      <c r="F19" s="6">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5</v>
      </c>
      <c r="G19" t="str">
        <f>'Funkcje danych ILF EIF '!B150&amp;", "&amp;'Funkcje danych ILF EIF '!B167</f>
        <v>WMZR - REPREZENTANCI, EUFG - SZABLONY</v>
      </c>
    </row>
    <row r="20" spans="1:7" x14ac:dyDescent="0.25">
      <c r="A20">
        <f t="shared" si="0"/>
        <v>14</v>
      </c>
      <c r="B20" t="s">
        <v>161</v>
      </c>
      <c r="C20" s="6" t="s">
        <v>19</v>
      </c>
      <c r="D20" s="6">
        <v>1</v>
      </c>
      <c r="E20" s="6">
        <v>3</v>
      </c>
      <c r="F20" s="6">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3</v>
      </c>
      <c r="G20" t="str">
        <f>'Funkcje danych ILF EIF '!B150</f>
        <v>WMZR - REPREZENTANCI</v>
      </c>
    </row>
    <row r="21" spans="1:7" x14ac:dyDescent="0.25">
      <c r="A21">
        <f t="shared" si="0"/>
        <v>15</v>
      </c>
      <c r="B21" t="s">
        <v>163</v>
      </c>
      <c r="C21" s="6" t="s">
        <v>19</v>
      </c>
      <c r="D21" s="6">
        <v>1</v>
      </c>
      <c r="E21" s="6">
        <v>13</v>
      </c>
      <c r="F21" s="6">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3</v>
      </c>
      <c r="G21" t="str">
        <f>'Funkcje danych ILF EIF '!B150</f>
        <v>WMZR - REPREZENTANCI</v>
      </c>
    </row>
    <row r="22" spans="1:7" x14ac:dyDescent="0.25">
      <c r="A22">
        <f t="shared" si="0"/>
        <v>16</v>
      </c>
      <c r="B22" t="s">
        <v>165</v>
      </c>
      <c r="C22" s="6" t="s">
        <v>19</v>
      </c>
      <c r="D22" s="6">
        <v>1</v>
      </c>
      <c r="E22" s="6">
        <v>5</v>
      </c>
      <c r="F22" s="6">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3</v>
      </c>
      <c r="G22" t="str">
        <f>'Funkcje danych ILF EIF '!B150</f>
        <v>WMZR - REPREZENTANCI</v>
      </c>
    </row>
    <row r="23" spans="1:7" x14ac:dyDescent="0.25">
      <c r="A23">
        <f t="shared" si="0"/>
        <v>17</v>
      </c>
      <c r="B23" t="s">
        <v>167</v>
      </c>
      <c r="C23" s="6" t="s">
        <v>19</v>
      </c>
      <c r="D23" s="6">
        <v>1</v>
      </c>
      <c r="E23" s="6">
        <v>13</v>
      </c>
      <c r="F23" s="6">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3</v>
      </c>
      <c r="G23" t="str">
        <f>'Funkcje danych ILF EIF '!B150</f>
        <v>WMZR - REPREZENTANCI</v>
      </c>
    </row>
    <row r="24" spans="1:7" x14ac:dyDescent="0.25">
      <c r="A24">
        <f t="shared" si="0"/>
        <v>18</v>
      </c>
      <c r="B24" t="s">
        <v>168</v>
      </c>
      <c r="C24" s="6" t="s">
        <v>32</v>
      </c>
      <c r="D24" s="6">
        <v>1</v>
      </c>
      <c r="E24" s="6">
        <v>3</v>
      </c>
      <c r="F24" s="6">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4</v>
      </c>
      <c r="G24" t="str">
        <f>'Funkcje danych ILF EIF '!B150</f>
        <v>WMZR - REPREZENTANCI</v>
      </c>
    </row>
    <row r="25" spans="1:7" x14ac:dyDescent="0.25">
      <c r="A25">
        <f t="shared" si="0"/>
        <v>19</v>
      </c>
      <c r="B25" s="36" t="s">
        <v>119</v>
      </c>
      <c r="C25" s="6" t="s">
        <v>32</v>
      </c>
      <c r="D25" s="6">
        <v>1</v>
      </c>
      <c r="E25" s="6">
        <v>1</v>
      </c>
      <c r="F25" s="6">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4</v>
      </c>
      <c r="G25" t="str">
        <f>'Funkcje danych ILF EIF '!B20</f>
        <v>EUFG - Usługa WYSLIJ_POWIADOMIENIE</v>
      </c>
    </row>
    <row r="26" spans="1:7" x14ac:dyDescent="0.25">
      <c r="A26">
        <f t="shared" si="0"/>
        <v>20</v>
      </c>
      <c r="B26" s="36" t="s">
        <v>120</v>
      </c>
      <c r="C26" s="6" t="s">
        <v>32</v>
      </c>
      <c r="D26">
        <v>1</v>
      </c>
      <c r="E26">
        <v>1</v>
      </c>
      <c r="F26" s="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4</v>
      </c>
      <c r="G26" t="str">
        <f>'Funkcje danych ILF EIF '!B20</f>
        <v>EUFG - Usługa WYSLIJ_POWIADOMIENIE</v>
      </c>
    </row>
    <row r="27" spans="1:7" x14ac:dyDescent="0.25">
      <c r="A27">
        <f t="shared" si="0"/>
        <v>21</v>
      </c>
      <c r="B27" s="36" t="s">
        <v>171</v>
      </c>
      <c r="C27" s="6" t="s">
        <v>32</v>
      </c>
      <c r="D27">
        <v>1</v>
      </c>
      <c r="E27">
        <v>1</v>
      </c>
      <c r="F27" s="6">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4</v>
      </c>
      <c r="G27" t="str">
        <f>'Funkcje danych ILF EIF '!B20</f>
        <v>EUFG - Usługa WYSLIJ_POWIADOMIENIE</v>
      </c>
    </row>
    <row r="28" spans="1:7" x14ac:dyDescent="0.25">
      <c r="A28">
        <f t="shared" si="0"/>
        <v>22</v>
      </c>
      <c r="B28" s="36" t="s">
        <v>186</v>
      </c>
      <c r="C28" s="6" t="s">
        <v>28</v>
      </c>
      <c r="D28" s="6">
        <v>1</v>
      </c>
      <c r="E28" s="6">
        <v>11</v>
      </c>
      <c r="F28" s="6">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3</v>
      </c>
      <c r="G28" t="str">
        <f>'Funkcje danych ILF EIF '!B150</f>
        <v>WMZR - REPREZENTANCI</v>
      </c>
    </row>
    <row r="29" spans="1:7" x14ac:dyDescent="0.25">
      <c r="A29">
        <f t="shared" si="0"/>
        <v>23</v>
      </c>
      <c r="B29" s="36" t="s">
        <v>187</v>
      </c>
      <c r="C29" s="6" t="s">
        <v>28</v>
      </c>
      <c r="D29">
        <v>1</v>
      </c>
      <c r="E29">
        <v>19</v>
      </c>
      <c r="F29" s="6">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3</v>
      </c>
      <c r="G29" t="str">
        <f>'Funkcje danych ILF EIF '!B150</f>
        <v>WMZR - REPREZENTANCI</v>
      </c>
    </row>
    <row r="30" spans="1:7" x14ac:dyDescent="0.25">
      <c r="A30">
        <f t="shared" si="0"/>
        <v>24</v>
      </c>
      <c r="B30" s="36" t="s">
        <v>1241</v>
      </c>
      <c r="C30" s="6" t="s">
        <v>19</v>
      </c>
      <c r="D30">
        <v>2</v>
      </c>
      <c r="E30">
        <v>1</v>
      </c>
      <c r="F30" s="6">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3</v>
      </c>
      <c r="G30" t="str">
        <f>'Funkcje danych ILF EIF '!B34</f>
        <v>EUFG - Usługa LOGOWANIE_INTERAKCJI</v>
      </c>
    </row>
    <row r="31" spans="1:7" x14ac:dyDescent="0.25">
      <c r="A31">
        <f t="shared" si="0"/>
        <v>25</v>
      </c>
    </row>
    <row r="32" spans="1:7" x14ac:dyDescent="0.25">
      <c r="A32">
        <f t="shared" si="0"/>
        <v>26</v>
      </c>
    </row>
    <row r="33" spans="1:3" x14ac:dyDescent="0.25">
      <c r="A33">
        <f t="shared" si="0"/>
        <v>27</v>
      </c>
    </row>
    <row r="34" spans="1:3" x14ac:dyDescent="0.25">
      <c r="A34">
        <f t="shared" si="0"/>
        <v>28</v>
      </c>
    </row>
    <row r="35" spans="1:3" x14ac:dyDescent="0.25">
      <c r="A35">
        <f t="shared" si="0"/>
        <v>29</v>
      </c>
    </row>
    <row r="36" spans="1:3" x14ac:dyDescent="0.25">
      <c r="A36">
        <f t="shared" si="0"/>
        <v>30</v>
      </c>
    </row>
    <row r="37" spans="1:3" x14ac:dyDescent="0.25">
      <c r="A37">
        <f t="shared" si="0"/>
        <v>31</v>
      </c>
    </row>
    <row r="38" spans="1:3" x14ac:dyDescent="0.25">
      <c r="A38">
        <f t="shared" si="0"/>
        <v>32</v>
      </c>
    </row>
    <row r="39" spans="1:3" x14ac:dyDescent="0.25">
      <c r="A39">
        <f t="shared" si="0"/>
        <v>33</v>
      </c>
    </row>
    <row r="40" spans="1:3" x14ac:dyDescent="0.25">
      <c r="A40">
        <f t="shared" si="0"/>
        <v>34</v>
      </c>
    </row>
    <row r="41" spans="1:3" x14ac:dyDescent="0.25">
      <c r="A41">
        <f t="shared" si="0"/>
        <v>35</v>
      </c>
    </row>
    <row r="42" spans="1:3" x14ac:dyDescent="0.25">
      <c r="A42">
        <f t="shared" si="0"/>
        <v>36</v>
      </c>
    </row>
    <row r="43" spans="1:3" x14ac:dyDescent="0.25">
      <c r="C43" s="6"/>
    </row>
    <row r="52" spans="2:3" x14ac:dyDescent="0.25">
      <c r="B52" t="s">
        <v>118</v>
      </c>
      <c r="C52" s="6" t="s">
        <v>28</v>
      </c>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D3EC841-CCFE-4082-A8B4-3056845069BF}">
          <x14:formula1>
            <xm:f>Config!$V$3:$V$6</xm:f>
          </x14:formula1>
          <xm:sqref>C52 C43 C7:C30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DB14B-3222-469C-AB23-C4D8200FA6F7}">
  <dimension ref="A1:G52"/>
  <sheetViews>
    <sheetView workbookViewId="0">
      <selection activeCell="F7" sqref="F7:F46"/>
    </sheetView>
  </sheetViews>
  <sheetFormatPr defaultRowHeight="15" x14ac:dyDescent="0.25"/>
  <cols>
    <col min="1" max="1" width="7.7109375" customWidth="1"/>
    <col min="2" max="2" width="67.28515625" customWidth="1"/>
    <col min="7" max="7" width="36.28515625" customWidth="1"/>
  </cols>
  <sheetData>
    <row r="1" spans="1:7" x14ac:dyDescent="0.25">
      <c r="A1" s="58" t="s">
        <v>43</v>
      </c>
      <c r="B1" s="59"/>
      <c r="C1" s="6">
        <f>COUNTIFS(B7:B1048576, "&lt;&gt;", C7:C1048576, "&lt;&gt;", D7:D1048576, "&lt;&gt;", E7:E1048576, "&lt;&gt;", F7:F1048576, "&lt;&gt;")</f>
        <v>40</v>
      </c>
      <c r="D1" s="6"/>
      <c r="E1" s="6"/>
      <c r="F1" s="6"/>
    </row>
    <row r="2" spans="1:7" x14ac:dyDescent="0.25">
      <c r="A2" s="58" t="s">
        <v>46</v>
      </c>
      <c r="B2" s="59"/>
      <c r="C2" s="6">
        <f>COUNTIFS(C7:C1048576, "EI", B7:B1048576, "&lt;&gt;", D7:D1048576, "&lt;&gt;", E7:E1048576, "&lt;&gt;", F7:F1048576, "&lt;&gt;")</f>
        <v>18</v>
      </c>
      <c r="D2" s="6"/>
      <c r="E2" s="6"/>
      <c r="F2" s="6"/>
    </row>
    <row r="3" spans="1:7" x14ac:dyDescent="0.25">
      <c r="A3" s="58" t="s">
        <v>47</v>
      </c>
      <c r="B3" s="59"/>
      <c r="C3" s="6">
        <f>COUNTIFS(C7:C1048576, "EO", B7:B1048576, "&lt;&gt;", D7:D1048576, "&lt;&gt;", E7:E1048576, "&lt;&gt;", F7:F1048576, "&lt;&gt;")</f>
        <v>10</v>
      </c>
      <c r="D3" s="6"/>
      <c r="E3" s="6"/>
      <c r="F3" s="6"/>
    </row>
    <row r="4" spans="1:7" x14ac:dyDescent="0.25">
      <c r="A4" s="58" t="s">
        <v>48</v>
      </c>
      <c r="B4" s="59"/>
      <c r="C4" s="6">
        <f>COUNTIFS(C7:C1048576, "EQ", B7:B1048576, "&lt;&gt;", D7:D1048576, "&lt;&gt;", E7:E1048576, "&lt;&gt;", F7:F1048576, "&lt;&gt;")</f>
        <v>12</v>
      </c>
      <c r="D4" s="6"/>
      <c r="E4" s="6"/>
      <c r="F4" s="6"/>
    </row>
    <row r="5" spans="1:7" ht="15.75" thickBot="1" x14ac:dyDescent="0.3">
      <c r="A5" s="16"/>
      <c r="B5" s="17" t="s">
        <v>52</v>
      </c>
      <c r="C5" s="6">
        <f>SUMIFS(F7:F1048576, B7:B1048576, "&lt;&gt;", D7:D1048576, "&lt;&gt;", E7:E1048576, "&lt;&gt;", F7:F1048576, "&lt;&gt;")</f>
        <v>138</v>
      </c>
      <c r="D5" s="6"/>
      <c r="E5" s="6"/>
      <c r="F5" s="6"/>
    </row>
    <row r="6" spans="1:7" ht="26.25" thickBot="1" x14ac:dyDescent="0.3">
      <c r="A6" s="18" t="s">
        <v>0</v>
      </c>
      <c r="B6" s="19" t="s">
        <v>1</v>
      </c>
      <c r="C6" s="20" t="s">
        <v>27</v>
      </c>
      <c r="D6" s="20" t="s">
        <v>121</v>
      </c>
      <c r="E6" s="20" t="s">
        <v>35</v>
      </c>
      <c r="F6" s="20" t="s">
        <v>6</v>
      </c>
      <c r="G6" s="18" t="s">
        <v>20</v>
      </c>
    </row>
    <row r="7" spans="1:7" x14ac:dyDescent="0.25">
      <c r="A7">
        <v>1</v>
      </c>
      <c r="B7" t="s">
        <v>246</v>
      </c>
      <c r="C7" s="6" t="s">
        <v>19</v>
      </c>
      <c r="D7">
        <v>1</v>
      </c>
      <c r="E7">
        <v>6</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3</v>
      </c>
      <c r="G7" t="str">
        <f>'Funkcje danych ILF EIF '!B151</f>
        <v>WMOK - WATKI (WNIOSKI)</v>
      </c>
    </row>
    <row r="8" spans="1:7" x14ac:dyDescent="0.25">
      <c r="A8">
        <f t="shared" ref="A8:A46" si="0">A7+1</f>
        <v>2</v>
      </c>
      <c r="B8" s="36" t="s">
        <v>861</v>
      </c>
      <c r="C8" s="6" t="s">
        <v>32</v>
      </c>
      <c r="D8" s="6">
        <v>1</v>
      </c>
      <c r="E8" s="6">
        <v>1</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tr">
        <f>'Funkcje danych ILF EIF '!B28</f>
        <v>WMKF - Usługa kod EMAIL_TELEFON</v>
      </c>
    </row>
    <row r="9" spans="1:7" x14ac:dyDescent="0.25">
      <c r="A9">
        <f t="shared" si="0"/>
        <v>3</v>
      </c>
      <c r="B9" s="36" t="s">
        <v>862</v>
      </c>
      <c r="C9" s="6" t="s">
        <v>32</v>
      </c>
      <c r="D9" s="6">
        <v>1</v>
      </c>
      <c r="E9" s="6">
        <v>1</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4</v>
      </c>
      <c r="G9" t="str">
        <f>'Funkcje danych ILF EIF '!B20</f>
        <v>EUFG - Usługa WYSLIJ_POWIADOMIENIE</v>
      </c>
    </row>
    <row r="10" spans="1:7" x14ac:dyDescent="0.25">
      <c r="A10">
        <f t="shared" si="0"/>
        <v>4</v>
      </c>
      <c r="B10" t="s">
        <v>879</v>
      </c>
      <c r="C10" s="6" t="s">
        <v>19</v>
      </c>
      <c r="D10" s="6">
        <v>1</v>
      </c>
      <c r="E10" s="6">
        <v>6</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3</v>
      </c>
      <c r="G10" t="str">
        <f>'Funkcje danych ILF EIF '!B151</f>
        <v>WMOK - WATKI (WNIOSKI)</v>
      </c>
    </row>
    <row r="11" spans="1:7" x14ac:dyDescent="0.25">
      <c r="A11">
        <f t="shared" si="0"/>
        <v>5</v>
      </c>
      <c r="B11" s="36" t="s">
        <v>880</v>
      </c>
      <c r="C11" s="6" t="s">
        <v>32</v>
      </c>
      <c r="D11" s="6">
        <v>1</v>
      </c>
      <c r="E11" s="6">
        <v>1</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4</v>
      </c>
      <c r="G11" t="str">
        <f>'Funkcje danych ILF EIF '!B20</f>
        <v>EUFG - Usługa WYSLIJ_POWIADOMIENIE</v>
      </c>
    </row>
    <row r="12" spans="1:7" x14ac:dyDescent="0.25">
      <c r="A12">
        <f t="shared" si="0"/>
        <v>6</v>
      </c>
      <c r="B12" t="s">
        <v>881</v>
      </c>
      <c r="C12" s="6" t="s">
        <v>28</v>
      </c>
      <c r="D12" s="6">
        <v>1</v>
      </c>
      <c r="E12" s="6">
        <v>6</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3</v>
      </c>
      <c r="G12" t="str">
        <f>'Funkcje danych ILF EIF '!B151</f>
        <v>WMOK - WATKI (WNIOSKI)</v>
      </c>
    </row>
    <row r="13" spans="1:7" x14ac:dyDescent="0.25">
      <c r="A13">
        <f t="shared" si="0"/>
        <v>7</v>
      </c>
      <c r="B13" s="36" t="s">
        <v>882</v>
      </c>
      <c r="C13" s="6" t="s">
        <v>28</v>
      </c>
      <c r="D13" s="6">
        <v>1</v>
      </c>
      <c r="E13" s="6">
        <v>15</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3</v>
      </c>
      <c r="G13" t="str">
        <f>'Funkcje danych ILF EIF '!B151</f>
        <v>WMOK - WATKI (WNIOSKI)</v>
      </c>
    </row>
    <row r="14" spans="1:7" x14ac:dyDescent="0.25">
      <c r="A14">
        <f t="shared" si="0"/>
        <v>8</v>
      </c>
      <c r="B14" t="s">
        <v>884</v>
      </c>
      <c r="C14" s="6" t="s">
        <v>19</v>
      </c>
      <c r="D14" s="6">
        <v>1</v>
      </c>
      <c r="E14" s="6">
        <v>5</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3</v>
      </c>
      <c r="G14" t="str">
        <f>'Funkcje danych ILF EIF '!B151</f>
        <v>WMOK - WATKI (WNIOSKI)</v>
      </c>
    </row>
    <row r="15" spans="1:7" x14ac:dyDescent="0.25">
      <c r="A15">
        <f t="shared" si="0"/>
        <v>9</v>
      </c>
      <c r="B15" s="36" t="s">
        <v>1303</v>
      </c>
      <c r="C15" s="6" t="s">
        <v>32</v>
      </c>
      <c r="D15" s="6">
        <v>1</v>
      </c>
      <c r="E15" s="6">
        <v>1</v>
      </c>
      <c r="F15" s="6">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4</v>
      </c>
      <c r="G15" t="str">
        <f>'Funkcje danych ILF EIF '!B20</f>
        <v>EUFG - Usługa WYSLIJ_POWIADOMIENIE</v>
      </c>
    </row>
    <row r="16" spans="1:7" x14ac:dyDescent="0.25">
      <c r="A16">
        <f t="shared" si="0"/>
        <v>10</v>
      </c>
      <c r="B16" t="s">
        <v>886</v>
      </c>
      <c r="C16" s="6" t="s">
        <v>19</v>
      </c>
      <c r="D16" s="6">
        <v>1</v>
      </c>
      <c r="E16" s="6">
        <v>7</v>
      </c>
      <c r="F16" s="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3</v>
      </c>
      <c r="G16" t="str">
        <f>'Funkcje danych ILF EIF '!B151</f>
        <v>WMOK - WATKI (WNIOSKI)</v>
      </c>
    </row>
    <row r="17" spans="1:7" x14ac:dyDescent="0.25">
      <c r="A17">
        <f t="shared" si="0"/>
        <v>11</v>
      </c>
      <c r="B17" t="s">
        <v>888</v>
      </c>
      <c r="C17" s="6" t="s">
        <v>28</v>
      </c>
      <c r="D17" s="6">
        <v>1</v>
      </c>
      <c r="E17" s="6">
        <v>2</v>
      </c>
      <c r="F17" s="6">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3</v>
      </c>
      <c r="G17" t="str">
        <f>'Funkcje danych ILF EIF '!B151</f>
        <v>WMOK - WATKI (WNIOSKI)</v>
      </c>
    </row>
    <row r="18" spans="1:7" x14ac:dyDescent="0.25">
      <c r="A18">
        <f t="shared" si="0"/>
        <v>12</v>
      </c>
      <c r="B18" s="36" t="s">
        <v>890</v>
      </c>
      <c r="C18" s="6" t="s">
        <v>28</v>
      </c>
      <c r="D18" s="6">
        <v>1</v>
      </c>
      <c r="E18" s="6">
        <v>5</v>
      </c>
      <c r="F18" s="6">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3</v>
      </c>
      <c r="G18" t="str">
        <f>'Funkcje danych ILF EIF '!B151</f>
        <v>WMOK - WATKI (WNIOSKI)</v>
      </c>
    </row>
    <row r="19" spans="1:7" x14ac:dyDescent="0.25">
      <c r="A19">
        <f t="shared" si="0"/>
        <v>13</v>
      </c>
      <c r="B19" s="36" t="s">
        <v>1281</v>
      </c>
      <c r="C19" s="6" t="s">
        <v>28</v>
      </c>
      <c r="D19" s="6">
        <v>1</v>
      </c>
      <c r="E19" s="6">
        <v>18</v>
      </c>
      <c r="F19" s="6">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3</v>
      </c>
      <c r="G19" t="str">
        <f>'Funkcje danych ILF EIF '!B151</f>
        <v>WMOK - WATKI (WNIOSKI)</v>
      </c>
    </row>
    <row r="20" spans="1:7" x14ac:dyDescent="0.25">
      <c r="A20">
        <f t="shared" si="0"/>
        <v>14</v>
      </c>
      <c r="B20" t="s">
        <v>1282</v>
      </c>
      <c r="C20" s="6" t="s">
        <v>28</v>
      </c>
      <c r="D20" s="6">
        <v>1</v>
      </c>
      <c r="E20" s="6">
        <v>18</v>
      </c>
      <c r="F20" s="6">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3</v>
      </c>
      <c r="G20" t="str">
        <f>'Funkcje danych ILF EIF '!B151</f>
        <v>WMOK - WATKI (WNIOSKI)</v>
      </c>
    </row>
    <row r="21" spans="1:7" x14ac:dyDescent="0.25">
      <c r="A21">
        <f t="shared" si="0"/>
        <v>15</v>
      </c>
      <c r="B21" t="s">
        <v>1279</v>
      </c>
      <c r="C21" s="6" t="s">
        <v>19</v>
      </c>
      <c r="D21" s="6">
        <v>1</v>
      </c>
      <c r="E21" s="6">
        <v>5</v>
      </c>
      <c r="F21" s="6">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3</v>
      </c>
      <c r="G21" t="str">
        <f>'Funkcje danych ILF EIF '!B151</f>
        <v>WMOK - WATKI (WNIOSKI)</v>
      </c>
    </row>
    <row r="22" spans="1:7" x14ac:dyDescent="0.25">
      <c r="A22">
        <f t="shared" si="0"/>
        <v>16</v>
      </c>
      <c r="B22" s="36" t="s">
        <v>864</v>
      </c>
      <c r="C22" s="6" t="s">
        <v>32</v>
      </c>
      <c r="D22" s="6">
        <v>1</v>
      </c>
      <c r="E22" s="6">
        <v>1</v>
      </c>
      <c r="F22" s="6">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4</v>
      </c>
      <c r="G22" t="str">
        <f>'Funkcje danych ILF EIF '!B20</f>
        <v>EUFG - Usługa WYSLIJ_POWIADOMIENIE</v>
      </c>
    </row>
    <row r="23" spans="1:7" x14ac:dyDescent="0.25">
      <c r="A23">
        <f t="shared" si="0"/>
        <v>17</v>
      </c>
      <c r="B23" t="s">
        <v>1283</v>
      </c>
      <c r="C23" s="6" t="s">
        <v>19</v>
      </c>
      <c r="D23" s="6">
        <v>1</v>
      </c>
      <c r="E23" s="6">
        <v>10</v>
      </c>
      <c r="F23" s="6">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3</v>
      </c>
      <c r="G23" t="str">
        <f>'Funkcje danych ILF EIF '!B151</f>
        <v>WMOK - WATKI (WNIOSKI)</v>
      </c>
    </row>
    <row r="24" spans="1:7" x14ac:dyDescent="0.25">
      <c r="A24">
        <f t="shared" si="0"/>
        <v>18</v>
      </c>
      <c r="B24" t="s">
        <v>1299</v>
      </c>
      <c r="C24" s="6" t="s">
        <v>19</v>
      </c>
      <c r="D24" s="6">
        <v>1</v>
      </c>
      <c r="E24" s="6">
        <v>3</v>
      </c>
      <c r="F24" s="6">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3</v>
      </c>
      <c r="G24" t="str">
        <f>'Funkcje danych ILF EIF '!B151</f>
        <v>WMOK - WATKI (WNIOSKI)</v>
      </c>
    </row>
    <row r="25" spans="1:7" x14ac:dyDescent="0.25">
      <c r="A25">
        <f t="shared" si="0"/>
        <v>19</v>
      </c>
      <c r="B25" t="s">
        <v>1300</v>
      </c>
      <c r="C25" s="6" t="s">
        <v>32</v>
      </c>
      <c r="D25" s="6">
        <v>2</v>
      </c>
      <c r="E25" s="6">
        <v>28</v>
      </c>
      <c r="F25" s="6">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7</v>
      </c>
      <c r="G25" t="str">
        <f>'Funkcje danych ILF EIF '!B151&amp;", "&amp;'Funkcje danych ILF EIF '!B153</f>
        <v>WMOK - WATKI (WNIOSKI), WMOK - Usługa Przekaż do systemu merytorycznego</v>
      </c>
    </row>
    <row r="26" spans="1:7" x14ac:dyDescent="0.25">
      <c r="A26">
        <f t="shared" si="0"/>
        <v>20</v>
      </c>
      <c r="B26" t="s">
        <v>1301</v>
      </c>
      <c r="C26" s="6" t="s">
        <v>19</v>
      </c>
      <c r="D26" s="6">
        <v>1</v>
      </c>
      <c r="E26" s="6">
        <v>4</v>
      </c>
      <c r="F26" s="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3</v>
      </c>
      <c r="G26" t="str">
        <f>'Funkcje danych ILF EIF '!B151</f>
        <v>WMOK - WATKI (WNIOSKI)</v>
      </c>
    </row>
    <row r="27" spans="1:7" x14ac:dyDescent="0.25">
      <c r="A27">
        <f t="shared" si="0"/>
        <v>21</v>
      </c>
      <c r="B27" t="s">
        <v>1302</v>
      </c>
      <c r="C27" s="6" t="s">
        <v>19</v>
      </c>
      <c r="D27" s="6">
        <v>1</v>
      </c>
      <c r="E27" s="6">
        <v>5</v>
      </c>
      <c r="F27" s="6">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3</v>
      </c>
      <c r="G27" t="str">
        <f>'Funkcje danych ILF EIF '!B20</f>
        <v>EUFG - Usługa WYSLIJ_POWIADOMIENIE</v>
      </c>
    </row>
    <row r="28" spans="1:7" x14ac:dyDescent="0.25">
      <c r="A28">
        <f t="shared" si="0"/>
        <v>22</v>
      </c>
      <c r="B28" s="36" t="s">
        <v>1307</v>
      </c>
      <c r="C28" s="6" t="s">
        <v>28</v>
      </c>
      <c r="D28" s="6">
        <v>1</v>
      </c>
      <c r="E28" s="6">
        <v>5</v>
      </c>
      <c r="F28" s="6">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3</v>
      </c>
      <c r="G28" t="str">
        <f>'Funkcje danych ILF EIF '!B151</f>
        <v>WMOK - WATKI (WNIOSKI)</v>
      </c>
    </row>
    <row r="29" spans="1:7" x14ac:dyDescent="0.25">
      <c r="A29">
        <f t="shared" si="0"/>
        <v>23</v>
      </c>
      <c r="B29" s="36" t="s">
        <v>1306</v>
      </c>
      <c r="C29" s="6" t="s">
        <v>32</v>
      </c>
      <c r="D29" s="6">
        <v>1</v>
      </c>
      <c r="E29" s="6">
        <v>1</v>
      </c>
      <c r="F29" s="6">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4</v>
      </c>
      <c r="G29" t="str">
        <f>'Funkcje danych ILF EIF '!B20</f>
        <v>EUFG - Usługa WYSLIJ_POWIADOMIENIE</v>
      </c>
    </row>
    <row r="30" spans="1:7" x14ac:dyDescent="0.25">
      <c r="A30">
        <f t="shared" si="0"/>
        <v>24</v>
      </c>
      <c r="B30" t="s">
        <v>1308</v>
      </c>
      <c r="C30" s="6" t="s">
        <v>19</v>
      </c>
      <c r="D30" s="6">
        <v>1</v>
      </c>
      <c r="E30" s="6">
        <v>5</v>
      </c>
      <c r="F30" s="6">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3</v>
      </c>
      <c r="G30" t="str">
        <f>'Funkcje danych ILF EIF '!B151</f>
        <v>WMOK - WATKI (WNIOSKI)</v>
      </c>
    </row>
    <row r="31" spans="1:7" x14ac:dyDescent="0.25">
      <c r="A31">
        <f t="shared" si="0"/>
        <v>25</v>
      </c>
      <c r="B31" t="s">
        <v>1312</v>
      </c>
      <c r="C31" s="6" t="s">
        <v>19</v>
      </c>
      <c r="D31" s="6">
        <v>2</v>
      </c>
      <c r="E31" s="6">
        <v>6</v>
      </c>
      <c r="F31" s="6">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4</v>
      </c>
      <c r="G31" t="str">
        <f>'Funkcje danych ILF EIF '!B151&amp;", "&amp;'Funkcje danych ILF EIF '!B154</f>
        <v>WMOK - WATKI (WNIOSKI), WMOK - Usługa RDO</v>
      </c>
    </row>
    <row r="32" spans="1:7" x14ac:dyDescent="0.25">
      <c r="A32">
        <f t="shared" si="0"/>
        <v>26</v>
      </c>
      <c r="B32" s="36" t="s">
        <v>1313</v>
      </c>
      <c r="C32" s="6" t="s">
        <v>28</v>
      </c>
      <c r="D32" s="6">
        <v>1</v>
      </c>
      <c r="E32" s="6">
        <v>18</v>
      </c>
      <c r="F32" s="6">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3</v>
      </c>
      <c r="G32" t="str">
        <f>'Funkcje danych ILF EIF '!B151</f>
        <v>WMOK - WATKI (WNIOSKI)</v>
      </c>
    </row>
    <row r="33" spans="1:7" x14ac:dyDescent="0.25">
      <c r="A33">
        <f t="shared" si="0"/>
        <v>27</v>
      </c>
      <c r="B33" s="36" t="s">
        <v>1314</v>
      </c>
      <c r="C33" s="6" t="s">
        <v>32</v>
      </c>
      <c r="D33" s="6">
        <v>1</v>
      </c>
      <c r="E33" s="6">
        <v>1</v>
      </c>
      <c r="F33" s="6">
        <f>IF(OR(D33="",E33=""),"-",IF(C33=Config!$F$2,IF(D33&lt;2,IF(E33&lt;=5,Config!$G$3,IF(E33&lt;=19,Config!$H$3,IF(E33&gt;19,Config!$I$3,""))),IF(AND(D33=2,D33&lt;=5),IF(E33&lt;=5,Config!$G$4,IF(E33&lt;=19,Config!$H$4,IF(E33&gt;19,Config!$I$4,""))),IF(D33&gt;2,IF(E33&lt;=5,Config!$G$5,IF(E33&lt;=19,Config!$H$5,IF(E33&gt;19,Config!$I$5,"")))))),IF(C33=Config!$F$6,IF(D33&lt;2,IF(E33&lt;=5,Config!$G$7,IF(E33&lt;=19,Config!$H$7,IF(E33&gt;19,Config!$I$7,""))),IF(AND(D33&gt;=2,D33&lt;=3),IF(E33&lt;=5,Config!$G$8,IF(E33&lt;=19,Config!$H$8,IF(E33&gt;19,Config!$I$8,""))),IF(D33&gt;3,IF(E33&lt;=5,Config!$G$9,IF(E33&lt;=19,Config!$H$9,IF(E33&gt;19,Config!$I$9,"")))))),IF(C33=Config!$F$10,IF(D33&lt;2,IF(E33&lt;=4,Config!$G$11,IF(E33&lt;=15,Config!$H$11,IF(E33&gt;15,Config!$I$11,""))),IF(D33=2,IF(E33&lt;=4,Config!$G$12,IF(E33&lt;=15,Config!$H$12,IF(E33&gt;15,Config!$I$12,""))),IF(D33&gt;2,IF(E33&lt;=4,Config!$G$13,IF(E33&lt;=15,Config!$H$13,IF(E33&gt;15,Config!$I$13,"")))))),"ERROR"))))</f>
        <v>4</v>
      </c>
      <c r="G33" t="str">
        <f>'Funkcje danych ILF EIF '!B20</f>
        <v>EUFG - Usługa WYSLIJ_POWIADOMIENIE</v>
      </c>
    </row>
    <row r="34" spans="1:7" x14ac:dyDescent="0.25">
      <c r="A34">
        <f t="shared" si="0"/>
        <v>28</v>
      </c>
      <c r="B34" t="s">
        <v>1315</v>
      </c>
      <c r="C34" s="6" t="s">
        <v>19</v>
      </c>
      <c r="D34" s="6">
        <v>1</v>
      </c>
      <c r="E34" s="6">
        <v>4</v>
      </c>
      <c r="F34" s="6">
        <f>IF(OR(D34="",E34=""),"-",IF(C34=Config!$F$2,IF(D34&lt;2,IF(E34&lt;=5,Config!$G$3,IF(E34&lt;=19,Config!$H$3,IF(E34&gt;19,Config!$I$3,""))),IF(AND(D34=2,D34&lt;=5),IF(E34&lt;=5,Config!$G$4,IF(E34&lt;=19,Config!$H$4,IF(E34&gt;19,Config!$I$4,""))),IF(D34&gt;2,IF(E34&lt;=5,Config!$G$5,IF(E34&lt;=19,Config!$H$5,IF(E34&gt;19,Config!$I$5,"")))))),IF(C34=Config!$F$6,IF(D34&lt;2,IF(E34&lt;=5,Config!$G$7,IF(E34&lt;=19,Config!$H$7,IF(E34&gt;19,Config!$I$7,""))),IF(AND(D34&gt;=2,D34&lt;=3),IF(E34&lt;=5,Config!$G$8,IF(E34&lt;=19,Config!$H$8,IF(E34&gt;19,Config!$I$8,""))),IF(D34&gt;3,IF(E34&lt;=5,Config!$G$9,IF(E34&lt;=19,Config!$H$9,IF(E34&gt;19,Config!$I$9,"")))))),IF(C34=Config!$F$10,IF(D34&lt;2,IF(E34&lt;=4,Config!$G$11,IF(E34&lt;=15,Config!$H$11,IF(E34&gt;15,Config!$I$11,""))),IF(D34=2,IF(E34&lt;=4,Config!$G$12,IF(E34&lt;=15,Config!$H$12,IF(E34&gt;15,Config!$I$12,""))),IF(D34&gt;2,IF(E34&lt;=4,Config!$G$13,IF(E34&lt;=15,Config!$H$13,IF(E34&gt;15,Config!$I$13,"")))))),"ERROR"))))</f>
        <v>3</v>
      </c>
      <c r="G34" t="str">
        <f>'Funkcje danych ILF EIF '!B151</f>
        <v>WMOK - WATKI (WNIOSKI)</v>
      </c>
    </row>
    <row r="35" spans="1:7" x14ac:dyDescent="0.25">
      <c r="A35">
        <f t="shared" si="0"/>
        <v>29</v>
      </c>
      <c r="B35" t="s">
        <v>1316</v>
      </c>
      <c r="C35" s="6" t="s">
        <v>19</v>
      </c>
      <c r="D35" s="6">
        <v>1</v>
      </c>
      <c r="E35" s="6">
        <v>3</v>
      </c>
      <c r="F35" s="6">
        <f>IF(OR(D35="",E35=""),"-",IF(C35=Config!$F$2,IF(D35&lt;2,IF(E35&lt;=5,Config!$G$3,IF(E35&lt;=19,Config!$H$3,IF(E35&gt;19,Config!$I$3,""))),IF(AND(D35=2,D35&lt;=5),IF(E35&lt;=5,Config!$G$4,IF(E35&lt;=19,Config!$H$4,IF(E35&gt;19,Config!$I$4,""))),IF(D35&gt;2,IF(E35&lt;=5,Config!$G$5,IF(E35&lt;=19,Config!$H$5,IF(E35&gt;19,Config!$I$5,"")))))),IF(C35=Config!$F$6,IF(D35&lt;2,IF(E35&lt;=5,Config!$G$7,IF(E35&lt;=19,Config!$H$7,IF(E35&gt;19,Config!$I$7,""))),IF(AND(D35&gt;=2,D35&lt;=3),IF(E35&lt;=5,Config!$G$8,IF(E35&lt;=19,Config!$H$8,IF(E35&gt;19,Config!$I$8,""))),IF(D35&gt;3,IF(E35&lt;=5,Config!$G$9,IF(E35&lt;=19,Config!$H$9,IF(E35&gt;19,Config!$I$9,"")))))),IF(C35=Config!$F$10,IF(D35&lt;2,IF(E35&lt;=4,Config!$G$11,IF(E35&lt;=15,Config!$H$11,IF(E35&gt;15,Config!$I$11,""))),IF(D35=2,IF(E35&lt;=4,Config!$G$12,IF(E35&lt;=15,Config!$H$12,IF(E35&gt;15,Config!$I$12,""))),IF(D35&gt;2,IF(E35&lt;=4,Config!$G$13,IF(E35&lt;=15,Config!$H$13,IF(E35&gt;15,Config!$I$13,"")))))),"ERROR"))))</f>
        <v>3</v>
      </c>
      <c r="G35" t="str">
        <f>'Funkcje danych ILF EIF '!B151</f>
        <v>WMOK - WATKI (WNIOSKI)</v>
      </c>
    </row>
    <row r="36" spans="1:7" x14ac:dyDescent="0.25">
      <c r="A36">
        <f t="shared" si="0"/>
        <v>30</v>
      </c>
      <c r="B36" t="s">
        <v>1317</v>
      </c>
      <c r="C36" s="6" t="s">
        <v>28</v>
      </c>
      <c r="D36" s="6">
        <v>1</v>
      </c>
      <c r="E36" s="6">
        <v>5</v>
      </c>
      <c r="F36" s="6">
        <f>IF(OR(D36="",E36=""),"-",IF(C36=Config!$F$2,IF(D36&lt;2,IF(E36&lt;=5,Config!$G$3,IF(E36&lt;=19,Config!$H$3,IF(E36&gt;19,Config!$I$3,""))),IF(AND(D36=2,D36&lt;=5),IF(E36&lt;=5,Config!$G$4,IF(E36&lt;=19,Config!$H$4,IF(E36&gt;19,Config!$I$4,""))),IF(D36&gt;2,IF(E36&lt;=5,Config!$G$5,IF(E36&lt;=19,Config!$H$5,IF(E36&gt;19,Config!$I$5,"")))))),IF(C36=Config!$F$6,IF(D36&lt;2,IF(E36&lt;=5,Config!$G$7,IF(E36&lt;=19,Config!$H$7,IF(E36&gt;19,Config!$I$7,""))),IF(AND(D36&gt;=2,D36&lt;=3),IF(E36&lt;=5,Config!$G$8,IF(E36&lt;=19,Config!$H$8,IF(E36&gt;19,Config!$I$8,""))),IF(D36&gt;3,IF(E36&lt;=5,Config!$G$9,IF(E36&lt;=19,Config!$H$9,IF(E36&gt;19,Config!$I$9,"")))))),IF(C36=Config!$F$10,IF(D36&lt;2,IF(E36&lt;=4,Config!$G$11,IF(E36&lt;=15,Config!$H$11,IF(E36&gt;15,Config!$I$11,""))),IF(D36=2,IF(E36&lt;=4,Config!$G$12,IF(E36&lt;=15,Config!$H$12,IF(E36&gt;15,Config!$I$12,""))),IF(D36&gt;2,IF(E36&lt;=4,Config!$G$13,IF(E36&lt;=15,Config!$H$13,IF(E36&gt;15,Config!$I$13,"")))))),"ERROR"))))</f>
        <v>3</v>
      </c>
      <c r="G36" t="str">
        <f>'Funkcje danych ILF EIF '!B151</f>
        <v>WMOK - WATKI (WNIOSKI)</v>
      </c>
    </row>
    <row r="37" spans="1:7" x14ac:dyDescent="0.25">
      <c r="A37">
        <f t="shared" si="0"/>
        <v>31</v>
      </c>
      <c r="B37" s="36" t="s">
        <v>1319</v>
      </c>
      <c r="C37" s="6" t="s">
        <v>28</v>
      </c>
      <c r="D37" s="6">
        <v>1</v>
      </c>
      <c r="E37" s="6">
        <v>5</v>
      </c>
      <c r="F37" s="6">
        <f>IF(OR(D37="",E37=""),"-",IF(C37=Config!$F$2,IF(D37&lt;2,IF(E37&lt;=5,Config!$G$3,IF(E37&lt;=19,Config!$H$3,IF(E37&gt;19,Config!$I$3,""))),IF(AND(D37=2,D37&lt;=5),IF(E37&lt;=5,Config!$G$4,IF(E37&lt;=19,Config!$H$4,IF(E37&gt;19,Config!$I$4,""))),IF(D37&gt;2,IF(E37&lt;=5,Config!$G$5,IF(E37&lt;=19,Config!$H$5,IF(E37&gt;19,Config!$I$5,"")))))),IF(C37=Config!$F$6,IF(D37&lt;2,IF(E37&lt;=5,Config!$G$7,IF(E37&lt;=19,Config!$H$7,IF(E37&gt;19,Config!$I$7,""))),IF(AND(D37&gt;=2,D37&lt;=3),IF(E37&lt;=5,Config!$G$8,IF(E37&lt;=19,Config!$H$8,IF(E37&gt;19,Config!$I$8,""))),IF(D37&gt;3,IF(E37&lt;=5,Config!$G$9,IF(E37&lt;=19,Config!$H$9,IF(E37&gt;19,Config!$I$9,"")))))),IF(C37=Config!$F$10,IF(D37&lt;2,IF(E37&lt;=4,Config!$G$11,IF(E37&lt;=15,Config!$H$11,IF(E37&gt;15,Config!$I$11,""))),IF(D37=2,IF(E37&lt;=4,Config!$G$12,IF(E37&lt;=15,Config!$H$12,IF(E37&gt;15,Config!$I$12,""))),IF(D37&gt;2,IF(E37&lt;=4,Config!$G$13,IF(E37&lt;=15,Config!$H$13,IF(E37&gt;15,Config!$I$13,"")))))),"ERROR"))))</f>
        <v>3</v>
      </c>
      <c r="G37" t="str">
        <f>'Funkcje danych ILF EIF '!B151</f>
        <v>WMOK - WATKI (WNIOSKI)</v>
      </c>
    </row>
    <row r="38" spans="1:7" x14ac:dyDescent="0.25">
      <c r="A38">
        <f t="shared" si="0"/>
        <v>32</v>
      </c>
      <c r="B38" t="s">
        <v>1320</v>
      </c>
      <c r="C38" s="6" t="s">
        <v>32</v>
      </c>
      <c r="D38" s="6">
        <v>1</v>
      </c>
      <c r="E38" s="6">
        <v>4</v>
      </c>
      <c r="F38" s="6">
        <f>IF(OR(D38="",E38=""),"-",IF(C38=Config!$F$2,IF(D38&lt;2,IF(E38&lt;=5,Config!$G$3,IF(E38&lt;=19,Config!$H$3,IF(E38&gt;19,Config!$I$3,""))),IF(AND(D38=2,D38&lt;=5),IF(E38&lt;=5,Config!$G$4,IF(E38&lt;=19,Config!$H$4,IF(E38&gt;19,Config!$I$4,""))),IF(D38&gt;2,IF(E38&lt;=5,Config!$G$5,IF(E38&lt;=19,Config!$H$5,IF(E38&gt;19,Config!$I$5,"")))))),IF(C38=Config!$F$6,IF(D38&lt;2,IF(E38&lt;=5,Config!$G$7,IF(E38&lt;=19,Config!$H$7,IF(E38&gt;19,Config!$I$7,""))),IF(AND(D38&gt;=2,D38&lt;=3),IF(E38&lt;=5,Config!$G$8,IF(E38&lt;=19,Config!$H$8,IF(E38&gt;19,Config!$I$8,""))),IF(D38&gt;3,IF(E38&lt;=5,Config!$G$9,IF(E38&lt;=19,Config!$H$9,IF(E38&gt;19,Config!$I$9,"")))))),IF(C38=Config!$F$10,IF(D38&lt;2,IF(E38&lt;=4,Config!$G$11,IF(E38&lt;=15,Config!$H$11,IF(E38&gt;15,Config!$I$11,""))),IF(D38=2,IF(E38&lt;=4,Config!$G$12,IF(E38&lt;=15,Config!$H$12,IF(E38&gt;15,Config!$I$12,""))),IF(D38&gt;2,IF(E38&lt;=4,Config!$G$13,IF(E38&lt;=15,Config!$H$13,IF(E38&gt;15,Config!$I$13,"")))))),"ERROR"))))</f>
        <v>4</v>
      </c>
      <c r="G38" t="str">
        <f>'Funkcje danych ILF EIF '!B151</f>
        <v>WMOK - WATKI (WNIOSKI)</v>
      </c>
    </row>
    <row r="39" spans="1:7" x14ac:dyDescent="0.25">
      <c r="A39">
        <f t="shared" si="0"/>
        <v>33</v>
      </c>
      <c r="B39" t="s">
        <v>1322</v>
      </c>
      <c r="C39" s="6" t="s">
        <v>28</v>
      </c>
      <c r="D39" s="6">
        <v>1</v>
      </c>
      <c r="E39" s="6">
        <v>7</v>
      </c>
      <c r="F39" s="6">
        <f>IF(OR(D39="",E39=""),"-",IF(C39=Config!$F$2,IF(D39&lt;2,IF(E39&lt;=5,Config!$G$3,IF(E39&lt;=19,Config!$H$3,IF(E39&gt;19,Config!$I$3,""))),IF(AND(D39=2,D39&lt;=5),IF(E39&lt;=5,Config!$G$4,IF(E39&lt;=19,Config!$H$4,IF(E39&gt;19,Config!$I$4,""))),IF(D39&gt;2,IF(E39&lt;=5,Config!$G$5,IF(E39&lt;=19,Config!$H$5,IF(E39&gt;19,Config!$I$5,"")))))),IF(C39=Config!$F$6,IF(D39&lt;2,IF(E39&lt;=5,Config!$G$7,IF(E39&lt;=19,Config!$H$7,IF(E39&gt;19,Config!$I$7,""))),IF(AND(D39&gt;=2,D39&lt;=3),IF(E39&lt;=5,Config!$G$8,IF(E39&lt;=19,Config!$H$8,IF(E39&gt;19,Config!$I$8,""))),IF(D39&gt;3,IF(E39&lt;=5,Config!$G$9,IF(E39&lt;=19,Config!$H$9,IF(E39&gt;19,Config!$I$9,"")))))),IF(C39=Config!$F$10,IF(D39&lt;2,IF(E39&lt;=4,Config!$G$11,IF(E39&lt;=15,Config!$H$11,IF(E39&gt;15,Config!$I$11,""))),IF(D39=2,IF(E39&lt;=4,Config!$G$12,IF(E39&lt;=15,Config!$H$12,IF(E39&gt;15,Config!$I$12,""))),IF(D39&gt;2,IF(E39&lt;=4,Config!$G$13,IF(E39&lt;=15,Config!$H$13,IF(E39&gt;15,Config!$I$13,"")))))),"ERROR"))))</f>
        <v>3</v>
      </c>
      <c r="G39" t="str">
        <f>'Funkcje danych ILF EIF '!B152</f>
        <v>WMOK - SZABLONY ODPOWIEDZI</v>
      </c>
    </row>
    <row r="40" spans="1:7" x14ac:dyDescent="0.25">
      <c r="A40">
        <f t="shared" si="0"/>
        <v>34</v>
      </c>
      <c r="B40" t="s">
        <v>1323</v>
      </c>
      <c r="C40" s="6" t="s">
        <v>19</v>
      </c>
      <c r="D40" s="6">
        <v>1</v>
      </c>
      <c r="E40" s="6">
        <v>6</v>
      </c>
      <c r="F40" s="6">
        <f>IF(OR(D40="",E40=""),"-",IF(C40=Config!$F$2,IF(D40&lt;2,IF(E40&lt;=5,Config!$G$3,IF(E40&lt;=19,Config!$H$3,IF(E40&gt;19,Config!$I$3,""))),IF(AND(D40=2,D40&lt;=5),IF(E40&lt;=5,Config!$G$4,IF(E40&lt;=19,Config!$H$4,IF(E40&gt;19,Config!$I$4,""))),IF(D40&gt;2,IF(E40&lt;=5,Config!$G$5,IF(E40&lt;=19,Config!$H$5,IF(E40&gt;19,Config!$I$5,"")))))),IF(C40=Config!$F$6,IF(D40&lt;2,IF(E40&lt;=5,Config!$G$7,IF(E40&lt;=19,Config!$H$7,IF(E40&gt;19,Config!$I$7,""))),IF(AND(D40&gt;=2,D40&lt;=3),IF(E40&lt;=5,Config!$G$8,IF(E40&lt;=19,Config!$H$8,IF(E40&gt;19,Config!$I$8,""))),IF(D40&gt;3,IF(E40&lt;=5,Config!$G$9,IF(E40&lt;=19,Config!$H$9,IF(E40&gt;19,Config!$I$9,"")))))),IF(C40=Config!$F$10,IF(D40&lt;2,IF(E40&lt;=4,Config!$G$11,IF(E40&lt;=15,Config!$H$11,IF(E40&gt;15,Config!$I$11,""))),IF(D40=2,IF(E40&lt;=4,Config!$G$12,IF(E40&lt;=15,Config!$H$12,IF(E40&gt;15,Config!$I$12,""))),IF(D40&gt;2,IF(E40&lt;=4,Config!$G$13,IF(E40&lt;=15,Config!$H$13,IF(E40&gt;15,Config!$I$13,"")))))),"ERROR"))))</f>
        <v>3</v>
      </c>
      <c r="G40" t="str">
        <f>'Funkcje danych ILF EIF '!B152</f>
        <v>WMOK - SZABLONY ODPOWIEDZI</v>
      </c>
    </row>
    <row r="41" spans="1:7" x14ac:dyDescent="0.25">
      <c r="A41">
        <f t="shared" si="0"/>
        <v>35</v>
      </c>
      <c r="B41" t="s">
        <v>1330</v>
      </c>
      <c r="C41" s="6" t="s">
        <v>19</v>
      </c>
      <c r="D41" s="6">
        <v>1</v>
      </c>
      <c r="E41" s="6">
        <v>6</v>
      </c>
      <c r="F41" s="6">
        <f>IF(OR(D41="",E41=""),"-",IF(C41=Config!$F$2,IF(D41&lt;2,IF(E41&lt;=5,Config!$G$3,IF(E41&lt;=19,Config!$H$3,IF(E41&gt;19,Config!$I$3,""))),IF(AND(D41=2,D41&lt;=5),IF(E41&lt;=5,Config!$G$4,IF(E41&lt;=19,Config!$H$4,IF(E41&gt;19,Config!$I$4,""))),IF(D41&gt;2,IF(E41&lt;=5,Config!$G$5,IF(E41&lt;=19,Config!$H$5,IF(E41&gt;19,Config!$I$5,"")))))),IF(C41=Config!$F$6,IF(D41&lt;2,IF(E41&lt;=5,Config!$G$7,IF(E41&lt;=19,Config!$H$7,IF(E41&gt;19,Config!$I$7,""))),IF(AND(D41&gt;=2,D41&lt;=3),IF(E41&lt;=5,Config!$G$8,IF(E41&lt;=19,Config!$H$8,IF(E41&gt;19,Config!$I$8,""))),IF(D41&gt;3,IF(E41&lt;=5,Config!$G$9,IF(E41&lt;=19,Config!$H$9,IF(E41&gt;19,Config!$I$9,"")))))),IF(C41=Config!$F$10,IF(D41&lt;2,IF(E41&lt;=4,Config!$G$11,IF(E41&lt;=15,Config!$H$11,IF(E41&gt;15,Config!$I$11,""))),IF(D41=2,IF(E41&lt;=4,Config!$G$12,IF(E41&lt;=15,Config!$H$12,IF(E41&gt;15,Config!$I$12,""))),IF(D41&gt;2,IF(E41&lt;=4,Config!$G$13,IF(E41&lt;=15,Config!$H$13,IF(E41&gt;15,Config!$I$13,"")))))),"ERROR"))))</f>
        <v>3</v>
      </c>
      <c r="G41" t="str">
        <f>'Funkcje danych ILF EIF '!B152</f>
        <v>WMOK - SZABLONY ODPOWIEDZI</v>
      </c>
    </row>
    <row r="42" spans="1:7" x14ac:dyDescent="0.25">
      <c r="A42">
        <f t="shared" si="0"/>
        <v>36</v>
      </c>
      <c r="B42" t="s">
        <v>1331</v>
      </c>
      <c r="C42" s="6" t="s">
        <v>19</v>
      </c>
      <c r="D42" s="6">
        <v>1</v>
      </c>
      <c r="E42" s="6">
        <v>3</v>
      </c>
      <c r="F42" s="6">
        <f>IF(OR(D42="",E42=""),"-",IF(C42=Config!$F$2,IF(D42&lt;2,IF(E42&lt;=5,Config!$G$3,IF(E42&lt;=19,Config!$H$3,IF(E42&gt;19,Config!$I$3,""))),IF(AND(D42=2,D42&lt;=5),IF(E42&lt;=5,Config!$G$4,IF(E42&lt;=19,Config!$H$4,IF(E42&gt;19,Config!$I$4,""))),IF(D42&gt;2,IF(E42&lt;=5,Config!$G$5,IF(E42&lt;=19,Config!$H$5,IF(E42&gt;19,Config!$I$5,"")))))),IF(C42=Config!$F$6,IF(D42&lt;2,IF(E42&lt;=5,Config!$G$7,IF(E42&lt;=19,Config!$H$7,IF(E42&gt;19,Config!$I$7,""))),IF(AND(D42&gt;=2,D42&lt;=3),IF(E42&lt;=5,Config!$G$8,IF(E42&lt;=19,Config!$H$8,IF(E42&gt;19,Config!$I$8,""))),IF(D42&gt;3,IF(E42&lt;=5,Config!$G$9,IF(E42&lt;=19,Config!$H$9,IF(E42&gt;19,Config!$I$9,"")))))),IF(C42=Config!$F$10,IF(D42&lt;2,IF(E42&lt;=4,Config!$G$11,IF(E42&lt;=15,Config!$H$11,IF(E42&gt;15,Config!$I$11,""))),IF(D42=2,IF(E42&lt;=4,Config!$G$12,IF(E42&lt;=15,Config!$H$12,IF(E42&gt;15,Config!$I$12,""))),IF(D42&gt;2,IF(E42&lt;=4,Config!$G$13,IF(E42&lt;=15,Config!$H$13,IF(E42&gt;15,Config!$I$13,"")))))),"ERROR"))))</f>
        <v>3</v>
      </c>
      <c r="G42" t="str">
        <f>'Funkcje danych ILF EIF '!B152</f>
        <v>WMOK - SZABLONY ODPOWIEDZI</v>
      </c>
    </row>
    <row r="43" spans="1:7" x14ac:dyDescent="0.25">
      <c r="A43">
        <f t="shared" si="0"/>
        <v>37</v>
      </c>
      <c r="B43" t="s">
        <v>1339</v>
      </c>
      <c r="C43" s="6" t="s">
        <v>19</v>
      </c>
      <c r="D43" s="6">
        <v>1</v>
      </c>
      <c r="E43" s="6">
        <v>5</v>
      </c>
      <c r="F43" s="6">
        <f>IF(OR(D43="",E43=""),"-",IF(C43=Config!$F$2,IF(D43&lt;2,IF(E43&lt;=5,Config!$G$3,IF(E43&lt;=19,Config!$H$3,IF(E43&gt;19,Config!$I$3,""))),IF(AND(D43=2,D43&lt;=5),IF(E43&lt;=5,Config!$G$4,IF(E43&lt;=19,Config!$H$4,IF(E43&gt;19,Config!$I$4,""))),IF(D43&gt;2,IF(E43&lt;=5,Config!$G$5,IF(E43&lt;=19,Config!$H$5,IF(E43&gt;19,Config!$I$5,"")))))),IF(C43=Config!$F$6,IF(D43&lt;2,IF(E43&lt;=5,Config!$G$7,IF(E43&lt;=19,Config!$H$7,IF(E43&gt;19,Config!$I$7,""))),IF(AND(D43&gt;=2,D43&lt;=3),IF(E43&lt;=5,Config!$G$8,IF(E43&lt;=19,Config!$H$8,IF(E43&gt;19,Config!$I$8,""))),IF(D43&gt;3,IF(E43&lt;=5,Config!$G$9,IF(E43&lt;=19,Config!$H$9,IF(E43&gt;19,Config!$I$9,"")))))),IF(C43=Config!$F$10,IF(D43&lt;2,IF(E43&lt;=4,Config!$G$11,IF(E43&lt;=15,Config!$H$11,IF(E43&gt;15,Config!$I$11,""))),IF(D43=2,IF(E43&lt;=4,Config!$G$12,IF(E43&lt;=15,Config!$H$12,IF(E43&gt;15,Config!$I$12,""))),IF(D43&gt;2,IF(E43&lt;=4,Config!$G$13,IF(E43&lt;=15,Config!$H$13,IF(E43&gt;15,Config!$I$13,"")))))),"ERROR"))))</f>
        <v>3</v>
      </c>
      <c r="G43" t="str">
        <f>'Funkcje danych ILF EIF '!B151</f>
        <v>WMOK - WATKI (WNIOSKI)</v>
      </c>
    </row>
    <row r="44" spans="1:7" x14ac:dyDescent="0.25">
      <c r="A44">
        <f t="shared" si="0"/>
        <v>38</v>
      </c>
      <c r="B44" t="s">
        <v>1341</v>
      </c>
      <c r="C44" s="6" t="s">
        <v>28</v>
      </c>
      <c r="D44" s="6">
        <v>2</v>
      </c>
      <c r="E44" s="6">
        <v>18</v>
      </c>
      <c r="F44" s="6">
        <f>IF(OR(D44="",E44=""),"-",IF(C44=Config!$F$2,IF(D44&lt;2,IF(E44&lt;=5,Config!$G$3,IF(E44&lt;=19,Config!$H$3,IF(E44&gt;19,Config!$I$3,""))),IF(AND(D44=2,D44&lt;=5),IF(E44&lt;=5,Config!$G$4,IF(E44&lt;=19,Config!$H$4,IF(E44&gt;19,Config!$I$4,""))),IF(D44&gt;2,IF(E44&lt;=5,Config!$G$5,IF(E44&lt;=19,Config!$H$5,IF(E44&gt;19,Config!$I$5,"")))))),IF(C44=Config!$F$6,IF(D44&lt;2,IF(E44&lt;=5,Config!$G$7,IF(E44&lt;=19,Config!$H$7,IF(E44&gt;19,Config!$I$7,""))),IF(AND(D44&gt;=2,D44&lt;=3),IF(E44&lt;=5,Config!$G$8,IF(E44&lt;=19,Config!$H$8,IF(E44&gt;19,Config!$I$8,""))),IF(D44&gt;3,IF(E44&lt;=5,Config!$G$9,IF(E44&lt;=19,Config!$H$9,IF(E44&gt;19,Config!$I$9,"")))))),IF(C44=Config!$F$10,IF(D44&lt;2,IF(E44&lt;=4,Config!$G$11,IF(E44&lt;=15,Config!$H$11,IF(E44&gt;15,Config!$I$11,""))),IF(D44=2,IF(E44&lt;=4,Config!$G$12,IF(E44&lt;=15,Config!$H$12,IF(E44&gt;15,Config!$I$12,""))),IF(D44&gt;2,IF(E44&lt;=4,Config!$G$13,IF(E44&lt;=15,Config!$H$13,IF(E44&gt;15,Config!$I$13,"")))))),"ERROR"))))</f>
        <v>4</v>
      </c>
      <c r="G44" t="str">
        <f>'Funkcje danych ILF EIF '!B151&amp;", "&amp;'Funkcje danych ILF EIF '!B167</f>
        <v>WMOK - WATKI (WNIOSKI), EUFG - SZABLONY</v>
      </c>
    </row>
    <row r="45" spans="1:7" x14ac:dyDescent="0.25">
      <c r="A45">
        <f t="shared" si="0"/>
        <v>39</v>
      </c>
      <c r="B45" s="52" t="s">
        <v>927</v>
      </c>
      <c r="C45" s="6" t="s">
        <v>32</v>
      </c>
      <c r="D45">
        <v>3</v>
      </c>
      <c r="E45">
        <v>20</v>
      </c>
      <c r="F45" s="6">
        <f>IF(OR(D45="",E45=""),"-",IF(C45=Config!$F$2,IF(D45&lt;2,IF(E45&lt;=5,Config!$G$3,IF(E45&lt;=19,Config!$H$3,IF(E45&gt;19,Config!$I$3,""))),IF(AND(D45=2,D45&lt;=5),IF(E45&lt;=5,Config!$G$4,IF(E45&lt;=19,Config!$H$4,IF(E45&gt;19,Config!$I$4,""))),IF(D45&gt;2,IF(E45&lt;=5,Config!$G$5,IF(E45&lt;=19,Config!$H$5,IF(E45&gt;19,Config!$I$5,"")))))),IF(C45=Config!$F$6,IF(D45&lt;2,IF(E45&lt;=5,Config!$G$7,IF(E45&lt;=19,Config!$H$7,IF(E45&gt;19,Config!$I$7,""))),IF(AND(D45&gt;=2,D45&lt;=3),IF(E45&lt;=5,Config!$G$8,IF(E45&lt;=19,Config!$H$8,IF(E45&gt;19,Config!$I$8,""))),IF(D45&gt;3,IF(E45&lt;=5,Config!$G$9,IF(E45&lt;=19,Config!$H$9,IF(E45&gt;19,Config!$I$9,"")))))),IF(C45=Config!$F$10,IF(D45&lt;2,IF(E45&lt;=4,Config!$G$11,IF(E45&lt;=15,Config!$H$11,IF(E45&gt;15,Config!$I$11,""))),IF(D45=2,IF(E45&lt;=4,Config!$G$12,IF(E45&lt;=15,Config!$H$12,IF(E45&gt;15,Config!$I$12,""))),IF(D45&gt;2,IF(E45&lt;=4,Config!$G$13,IF(E45&lt;=15,Config!$H$13,IF(E45&gt;15,Config!$I$13,"")))))),"ERROR"))))</f>
        <v>7</v>
      </c>
      <c r="G45" t="s">
        <v>1054</v>
      </c>
    </row>
    <row r="46" spans="1:7" x14ac:dyDescent="0.25">
      <c r="A46">
        <f t="shared" si="0"/>
        <v>40</v>
      </c>
      <c r="B46" s="36" t="s">
        <v>1391</v>
      </c>
      <c r="C46" s="6" t="s">
        <v>19</v>
      </c>
      <c r="D46">
        <v>2</v>
      </c>
      <c r="E46">
        <v>1</v>
      </c>
      <c r="F46" s="6">
        <f>IF(OR(D46="",E46=""),"-",IF(C46=Config!$F$2,IF(D46&lt;2,IF(E46&lt;=5,Config!$G$3,IF(E46&lt;=19,Config!$H$3,IF(E46&gt;19,Config!$I$3,""))),IF(AND(D46=2,D46&lt;=5),IF(E46&lt;=5,Config!$G$4,IF(E46&lt;=19,Config!$H$4,IF(E46&gt;19,Config!$I$4,""))),IF(D46&gt;2,IF(E46&lt;=5,Config!$G$5,IF(E46&lt;=19,Config!$H$5,IF(E46&gt;19,Config!$I$5,"")))))),IF(C46=Config!$F$6,IF(D46&lt;2,IF(E46&lt;=5,Config!$G$7,IF(E46&lt;=19,Config!$H$7,IF(E46&gt;19,Config!$I$7,""))),IF(AND(D46&gt;=2,D46&lt;=3),IF(E46&lt;=5,Config!$G$8,IF(E46&lt;=19,Config!$H$8,IF(E46&gt;19,Config!$I$8,""))),IF(D46&gt;3,IF(E46&lt;=5,Config!$G$9,IF(E46&lt;=19,Config!$H$9,IF(E46&gt;19,Config!$I$9,"")))))),IF(C46=Config!$F$10,IF(D46&lt;2,IF(E46&lt;=4,Config!$G$11,IF(E46&lt;=15,Config!$H$11,IF(E46&gt;15,Config!$I$11,""))),IF(D46=2,IF(E46&lt;=4,Config!$G$12,IF(E46&lt;=15,Config!$H$12,IF(E46&gt;15,Config!$I$12,""))),IF(D46&gt;2,IF(E46&lt;=4,Config!$G$13,IF(E46&lt;=15,Config!$H$13,IF(E46&gt;15,Config!$I$13,"")))))),"ERROR"))))</f>
        <v>3</v>
      </c>
      <c r="G46" t="str">
        <f>'Funkcje danych ILF EIF '!B34</f>
        <v>EUFG - Usługa LOGOWANIE_INTERAKCJI</v>
      </c>
    </row>
    <row r="52" spans="3:3" x14ac:dyDescent="0.25">
      <c r="C52" s="6"/>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455D221-4BD5-446C-A523-2BA6C675C1C0}">
          <x14:formula1>
            <xm:f>Config!$V$3:$V$6</xm:f>
          </x14:formula1>
          <xm:sqref>C52 C7:C46</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8EA29-4DCF-414E-8FFF-808F0E666A0C}">
  <dimension ref="A1:G25"/>
  <sheetViews>
    <sheetView workbookViewId="0">
      <selection activeCell="F7" sqref="F7:F9"/>
    </sheetView>
  </sheetViews>
  <sheetFormatPr defaultRowHeight="15" x14ac:dyDescent="0.25"/>
  <cols>
    <col min="1" max="1" width="3.28515625" bestFit="1" customWidth="1"/>
    <col min="2" max="2" width="69.85546875" customWidth="1"/>
    <col min="3" max="3" width="18.28515625" customWidth="1"/>
    <col min="4" max="4" width="15.42578125" customWidth="1"/>
    <col min="5" max="5" width="15" customWidth="1"/>
    <col min="6" max="6" width="17.140625" customWidth="1"/>
    <col min="7" max="7" width="43.5703125" customWidth="1"/>
  </cols>
  <sheetData>
    <row r="1" spans="1:7" x14ac:dyDescent="0.25">
      <c r="A1" s="58" t="s">
        <v>43</v>
      </c>
      <c r="B1" s="59"/>
      <c r="C1" s="6">
        <f>COUNTIFS(B7:B1048576, "&lt;&gt;", C7:C1048576, "&lt;&gt;", D7:D1048576, "&lt;&gt;", E7:E1048576, "&lt;&gt;", F7:F1048576, "&lt;&gt;")</f>
        <v>2</v>
      </c>
      <c r="D1" s="6"/>
      <c r="E1" s="6"/>
      <c r="F1" s="6"/>
    </row>
    <row r="2" spans="1:7" x14ac:dyDescent="0.25">
      <c r="A2" s="58" t="s">
        <v>46</v>
      </c>
      <c r="B2" s="59"/>
      <c r="C2" s="6">
        <f>COUNTIFS(C7:C1048576, "EI", B7:B1048576, "&lt;&gt;", D7:D1048576, "&lt;&gt;", E7:E1048576, "&lt;&gt;", F7:F1048576, "&lt;&gt;")</f>
        <v>1</v>
      </c>
      <c r="D2" s="6"/>
      <c r="E2" s="6"/>
      <c r="F2" s="6"/>
    </row>
    <row r="3" spans="1:7" x14ac:dyDescent="0.25">
      <c r="A3" s="58" t="s">
        <v>47</v>
      </c>
      <c r="B3" s="59"/>
      <c r="C3" s="6">
        <f>COUNTIFS(C7:C1048576, "EO", B7:B1048576, "&lt;&gt;", D7:D1048576, "&lt;&gt;", E7:E1048576, "&lt;&gt;", F7:F1048576, "&lt;&gt;")</f>
        <v>1</v>
      </c>
      <c r="D3" s="6"/>
      <c r="E3" s="6"/>
      <c r="F3" s="6"/>
    </row>
    <row r="4" spans="1:7" x14ac:dyDescent="0.25">
      <c r="A4" s="58" t="s">
        <v>48</v>
      </c>
      <c r="B4" s="59"/>
      <c r="C4" s="6">
        <f>COUNTIFS(C7:C1048576, "EQ", B7:B1048576, "&lt;&gt;", D7:D1048576, "&lt;&gt;", E7:E1048576, "&lt;&gt;", F7:F1048576, "&lt;&gt;")</f>
        <v>0</v>
      </c>
      <c r="D4" s="6"/>
      <c r="E4" s="6"/>
      <c r="F4" s="6"/>
    </row>
    <row r="5" spans="1:7" ht="15.75" thickBot="1" x14ac:dyDescent="0.3">
      <c r="A5" s="16"/>
      <c r="B5" s="17" t="s">
        <v>52</v>
      </c>
      <c r="C5" s="6">
        <f>SUMIFS(F7:F1048576, B7:B1048576, "&lt;&gt;", D7:D1048576, "&lt;&gt;", E7:E1048576, "&lt;&gt;", F7:F1048576, "&lt;&gt;")</f>
        <v>7</v>
      </c>
      <c r="D5" s="6"/>
      <c r="E5" s="6"/>
      <c r="F5" s="6"/>
    </row>
    <row r="6" spans="1:7" ht="15.75" thickBot="1" x14ac:dyDescent="0.3">
      <c r="A6" s="18" t="s">
        <v>0</v>
      </c>
      <c r="B6" s="19" t="s">
        <v>1</v>
      </c>
      <c r="C6" s="20" t="s">
        <v>55</v>
      </c>
      <c r="D6" s="20" t="s">
        <v>121</v>
      </c>
      <c r="E6" s="20" t="s">
        <v>35</v>
      </c>
      <c r="F6" s="20" t="s">
        <v>6</v>
      </c>
      <c r="G6" s="18" t="s">
        <v>20</v>
      </c>
    </row>
    <row r="7" spans="1:7" x14ac:dyDescent="0.25">
      <c r="A7" s="41">
        <v>1</v>
      </c>
      <c r="B7" s="22" t="s">
        <v>918</v>
      </c>
      <c r="C7" s="6" t="s">
        <v>19</v>
      </c>
      <c r="D7">
        <v>1</v>
      </c>
      <c r="E7">
        <v>4</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3</v>
      </c>
      <c r="G7" t="str">
        <f>'Funkcje danych ILF EIF '!B169</f>
        <v>EUFG - S3</v>
      </c>
    </row>
    <row r="8" spans="1:7" x14ac:dyDescent="0.25">
      <c r="A8" s="41">
        <v>2</v>
      </c>
      <c r="B8" s="22" t="s">
        <v>919</v>
      </c>
      <c r="C8" s="6" t="s">
        <v>32</v>
      </c>
      <c r="D8">
        <v>1</v>
      </c>
      <c r="E8">
        <v>3</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tr">
        <f>'Funkcje danych ILF EIF '!B168</f>
        <v>EUFG - Antywirus</v>
      </c>
    </row>
    <row r="9" spans="1:7" x14ac:dyDescent="0.25">
      <c r="A9" s="41"/>
    </row>
    <row r="10" spans="1:7" x14ac:dyDescent="0.25">
      <c r="A10" s="41"/>
    </row>
    <row r="11" spans="1:7" x14ac:dyDescent="0.25">
      <c r="A11" s="41"/>
    </row>
    <row r="12" spans="1:7" x14ac:dyDescent="0.25">
      <c r="A12" s="41"/>
    </row>
    <row r="13" spans="1:7" x14ac:dyDescent="0.25">
      <c r="A13" s="41"/>
    </row>
    <row r="14" spans="1:7" x14ac:dyDescent="0.25">
      <c r="A14" s="41"/>
    </row>
    <row r="15" spans="1:7" x14ac:dyDescent="0.25">
      <c r="A15" s="41"/>
    </row>
    <row r="16" spans="1:7" x14ac:dyDescent="0.25">
      <c r="A16" s="41"/>
    </row>
    <row r="17" spans="1:1" x14ac:dyDescent="0.25">
      <c r="A17" s="41"/>
    </row>
    <row r="18" spans="1:1" x14ac:dyDescent="0.25">
      <c r="A18" s="41"/>
    </row>
    <row r="19" spans="1:1" x14ac:dyDescent="0.25">
      <c r="A19" s="41"/>
    </row>
    <row r="20" spans="1:1" x14ac:dyDescent="0.25">
      <c r="A20" s="41"/>
    </row>
    <row r="21" spans="1:1" x14ac:dyDescent="0.25">
      <c r="A21" s="41"/>
    </row>
    <row r="22" spans="1:1" x14ac:dyDescent="0.25">
      <c r="A22" s="41"/>
    </row>
    <row r="23" spans="1:1" x14ac:dyDescent="0.25">
      <c r="A23" s="41"/>
    </row>
    <row r="24" spans="1:1" x14ac:dyDescent="0.25">
      <c r="A24" s="41"/>
    </row>
    <row r="25" spans="1:1" x14ac:dyDescent="0.25">
      <c r="A25" s="41"/>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65C6024-297E-4597-9B2F-EFEAC0553C8A}">
          <x14:formula1>
            <xm:f>Config!$V$3:$V$6</xm:f>
          </x14:formula1>
          <xm:sqref>C7:C8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398C0-8C66-4AFC-B9DE-0A8EF3981BBD}">
  <dimension ref="A1:H33"/>
  <sheetViews>
    <sheetView workbookViewId="0">
      <selection activeCell="F7" sqref="F7:F19"/>
    </sheetView>
  </sheetViews>
  <sheetFormatPr defaultRowHeight="15" x14ac:dyDescent="0.25"/>
  <cols>
    <col min="1" max="1" width="3.28515625" bestFit="1" customWidth="1"/>
    <col min="2" max="2" width="72.28515625" customWidth="1"/>
    <col min="3" max="3" width="12.7109375" customWidth="1"/>
    <col min="4" max="4" width="11.5703125" customWidth="1"/>
    <col min="5" max="5" width="11.140625" customWidth="1"/>
    <col min="6" max="6" width="13.28515625" customWidth="1"/>
    <col min="7" max="7" width="39.7109375" customWidth="1"/>
    <col min="8" max="8" width="13.85546875" customWidth="1"/>
  </cols>
  <sheetData>
    <row r="1" spans="1:8" x14ac:dyDescent="0.25">
      <c r="A1" s="58" t="s">
        <v>43</v>
      </c>
      <c r="B1" s="59"/>
      <c r="C1" s="6">
        <f>COUNTIFS(B7:B1048573, "&lt;&gt;", C7:C1048573, "&lt;&gt;", D7:D1048573, "&lt;&gt;", E7:E1048573, "&lt;&gt;", F7:F1048573, "&lt;&gt;")</f>
        <v>13</v>
      </c>
      <c r="D1" s="6"/>
      <c r="E1" s="6"/>
      <c r="F1" s="6"/>
    </row>
    <row r="2" spans="1:8" x14ac:dyDescent="0.25">
      <c r="A2" s="58" t="s">
        <v>46</v>
      </c>
      <c r="B2" s="59"/>
      <c r="C2" s="6">
        <f>COUNTIFS(C7:C1048573, "EI", B7:B1048573, "&lt;&gt;", D7:D1048573, "&lt;&gt;", E7:E1048573, "&lt;&gt;", F7:F1048573, "&lt;&gt;")</f>
        <v>8</v>
      </c>
      <c r="D2" s="6"/>
      <c r="E2" s="6"/>
      <c r="F2" s="6"/>
    </row>
    <row r="3" spans="1:8" x14ac:dyDescent="0.25">
      <c r="A3" s="58" t="s">
        <v>47</v>
      </c>
      <c r="B3" s="59"/>
      <c r="C3" s="6">
        <f>COUNTIFS(C7:C1048573, "EO", B7:B1048573, "&lt;&gt;", D7:D1048573, "&lt;&gt;", E7:E1048573, "&lt;&gt;", F7:F1048573, "&lt;&gt;")</f>
        <v>0</v>
      </c>
      <c r="D3" s="6"/>
      <c r="E3" s="6"/>
      <c r="F3" s="6"/>
    </row>
    <row r="4" spans="1:8" x14ac:dyDescent="0.25">
      <c r="A4" s="58" t="s">
        <v>48</v>
      </c>
      <c r="B4" s="59"/>
      <c r="C4" s="6">
        <f>COUNTIFS(C7:C1048573, "EQ", B7:B1048573, "&lt;&gt;", D7:D1048573, "&lt;&gt;", E7:E1048573, "&lt;&gt;", F7:F1048573, "&lt;&gt;")</f>
        <v>5</v>
      </c>
      <c r="D4" s="6"/>
      <c r="E4" s="6"/>
      <c r="F4" s="6"/>
    </row>
    <row r="5" spans="1:8" ht="15.75" thickBot="1" x14ac:dyDescent="0.3">
      <c r="A5" s="16"/>
      <c r="B5" s="17" t="s">
        <v>52</v>
      </c>
      <c r="C5" s="6">
        <f>SUMIFS(F7:F1048573, B7:B1048573, "&lt;&gt;", D7:D1048573, "&lt;&gt;", E7:E1048573, "&lt;&gt;", F7:F1048573, "&lt;&gt;")</f>
        <v>40</v>
      </c>
      <c r="D5" s="6"/>
      <c r="E5" s="6"/>
      <c r="F5" s="6"/>
    </row>
    <row r="6" spans="1:8" ht="15.75" thickBot="1" x14ac:dyDescent="0.3">
      <c r="A6" s="18" t="s">
        <v>0</v>
      </c>
      <c r="B6" s="19" t="s">
        <v>1</v>
      </c>
      <c r="C6" s="20" t="s">
        <v>54</v>
      </c>
      <c r="D6" s="20" t="s">
        <v>121</v>
      </c>
      <c r="E6" s="20" t="s">
        <v>35</v>
      </c>
      <c r="F6" s="20" t="s">
        <v>6</v>
      </c>
      <c r="G6" s="67" t="s">
        <v>20</v>
      </c>
      <c r="H6" s="68"/>
    </row>
    <row r="7" spans="1:8" x14ac:dyDescent="0.25">
      <c r="A7">
        <v>1</v>
      </c>
      <c r="B7" t="s">
        <v>930</v>
      </c>
      <c r="C7" s="6" t="s">
        <v>19</v>
      </c>
      <c r="D7">
        <v>1</v>
      </c>
      <c r="E7">
        <f>12+20+21+18+6</f>
        <v>77</v>
      </c>
      <c r="F7">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CE83&lt;=4,Config!$G$11,IF(E7&lt;=15,Config!$H$11,IF(E7&gt;15,Config!$I$11,""))),IF(D7=2,IF(E7&lt;=4,Config!$G$12,IF(E7&lt;=15,Config!$H$12,IF(E7&gt;15,Config!$I$12,""))),IF(D7&gt;2,IF(E7&lt;=4,Config!$G$13,IF(E7&lt;=15,Config!$H$13,IF(E7&gt;15,Config!$I$13,"")))))),"ERROR"))))</f>
        <v>3</v>
      </c>
      <c r="G7" t="str">
        <f>'Funkcje danych ILF EIF '!B44</f>
        <v>WDEL Usługa DELTA</v>
      </c>
    </row>
    <row r="8" spans="1:8" x14ac:dyDescent="0.25">
      <c r="A8">
        <v>2</v>
      </c>
      <c r="B8" t="s">
        <v>931</v>
      </c>
      <c r="C8" s="6" t="s">
        <v>19</v>
      </c>
      <c r="D8">
        <v>1</v>
      </c>
      <c r="E8">
        <v>7</v>
      </c>
      <c r="F8">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CE84&lt;=4,Config!$G$11,IF(E8&lt;=15,Config!$H$11,IF(E8&gt;15,Config!$I$11,""))),IF(D8=2,IF(E8&lt;=4,Config!$G$12,IF(E8&lt;=15,Config!$H$12,IF(E8&gt;15,Config!$I$12,""))),IF(D8&gt;2,IF(E8&lt;=4,Config!$G$13,IF(E8&lt;=15,Config!$H$13,IF(E8&gt;15,Config!$I$13,"")))))),"ERROR"))))</f>
        <v>3</v>
      </c>
      <c r="G8" t="str">
        <f>'Funkcje danych ILF EIF '!B44</f>
        <v>WDEL Usługa DELTA</v>
      </c>
    </row>
    <row r="9" spans="1:8" x14ac:dyDescent="0.25">
      <c r="A9">
        <v>3</v>
      </c>
      <c r="B9" t="s">
        <v>935</v>
      </c>
      <c r="C9" s="6" t="s">
        <v>28</v>
      </c>
      <c r="D9">
        <v>1</v>
      </c>
      <c r="E9">
        <v>11</v>
      </c>
      <c r="F9">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CE85&lt;=4,Config!$G$11,IF(E9&lt;=15,Config!$H$11,IF(E9&gt;15,Config!$I$11,""))),IF(D9=2,IF(E9&lt;=4,Config!$G$12,IF(E9&lt;=15,Config!$H$12,IF(E9&gt;15,Config!$I$12,""))),IF(D9&gt;2,IF(E9&lt;=4,Config!$G$13,IF(E9&lt;=15,Config!$H$13,IF(E9&gt;15,Config!$I$13,"")))))),"ERROR"))))</f>
        <v>3</v>
      </c>
      <c r="G9" t="str">
        <f>'Funkcje danych ILF EIF '!B44</f>
        <v>WDEL Usługa DELTA</v>
      </c>
    </row>
    <row r="10" spans="1:8" x14ac:dyDescent="0.25">
      <c r="A10">
        <v>4</v>
      </c>
      <c r="B10" t="s">
        <v>932</v>
      </c>
      <c r="C10" s="6" t="s">
        <v>28</v>
      </c>
      <c r="D10">
        <v>1</v>
      </c>
      <c r="E10">
        <v>59</v>
      </c>
      <c r="F10">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CE86&lt;=4,Config!$G$11,IF(E10&lt;=15,Config!$H$11,IF(E10&gt;15,Config!$I$11,""))),IF(D10=2,IF(E10&lt;=4,Config!$G$12,IF(E10&lt;=15,Config!$H$12,IF(E10&gt;15,Config!$I$12,""))),IF(D10&gt;2,IF(E10&lt;=4,Config!$G$13,IF(E10&lt;=15,Config!$H$13,IF(E10&gt;15,Config!$I$13,"")))))),"ERROR"))))</f>
        <v>4</v>
      </c>
      <c r="G10" t="str">
        <f>'Funkcje danych ILF EIF '!B43</f>
        <v>WDEL Zamówienie delty standardowej - ZAMÓWIENIA, [POLISY, ZDARZENIA, ODSZKODOWANIA], ZAMAWIAJĄCY</v>
      </c>
    </row>
    <row r="11" spans="1:8" x14ac:dyDescent="0.25">
      <c r="A11">
        <v>5</v>
      </c>
      <c r="B11" t="s">
        <v>1134</v>
      </c>
      <c r="C11" s="6" t="s">
        <v>28</v>
      </c>
      <c r="D11">
        <v>1</v>
      </c>
      <c r="E11">
        <v>12</v>
      </c>
      <c r="F11">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CE87&lt;=4,Config!$G$11,IF(E11&lt;=15,Config!$H$11,IF(E11&gt;15,Config!$I$11,""))),IF(D11=2,IF(E11&lt;=4,Config!$G$12,IF(E11&lt;=15,Config!$H$12,IF(E11&gt;15,Config!$I$12,""))),IF(D11&gt;2,IF(E11&lt;=4,Config!$G$13,IF(E11&lt;=15,Config!$H$13,IF(E11&gt;15,Config!$I$13,"")))))),"ERROR"))))</f>
        <v>3</v>
      </c>
      <c r="G11" t="str">
        <f>'Funkcje danych ILF EIF '!B45</f>
        <v>WDEL Zamówienie delty niestandardowej - ZAMÓWIENIA, ZAMAWIAJĄCY, KOMENTARZE, ZALACZNIKI</v>
      </c>
    </row>
    <row r="12" spans="1:8" x14ac:dyDescent="0.25">
      <c r="A12">
        <v>6</v>
      </c>
      <c r="B12" t="s">
        <v>933</v>
      </c>
      <c r="C12" s="6" t="s">
        <v>19</v>
      </c>
      <c r="D12">
        <v>1</v>
      </c>
      <c r="E12">
        <v>9</v>
      </c>
      <c r="F12">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CE87&lt;=4,Config!$G$11,IF(E12&lt;=15,Config!$H$11,IF(E12&gt;15,Config!$I$11,""))),IF(D12=2,IF(E12&lt;=4,Config!$G$12,IF(E12&lt;=15,Config!$H$12,IF(E12&gt;15,Config!$I$12,""))),IF(D12&gt;2,IF(E12&lt;=4,Config!$G$13,IF(E12&lt;=15,Config!$H$13,IF(E12&gt;15,Config!$I$13,"")))))),"ERROR"))))</f>
        <v>3</v>
      </c>
      <c r="G12" t="str">
        <f>'Funkcje danych ILF EIF '!B45</f>
        <v>WDEL Zamówienie delty niestandardowej - ZAMÓWIENIA, ZAMAWIAJĄCY, KOMENTARZE, ZALACZNIKI</v>
      </c>
    </row>
    <row r="13" spans="1:8" x14ac:dyDescent="0.25">
      <c r="A13">
        <v>7</v>
      </c>
      <c r="B13" t="s">
        <v>939</v>
      </c>
      <c r="C13" s="6" t="s">
        <v>28</v>
      </c>
      <c r="D13">
        <v>1</v>
      </c>
      <c r="E13">
        <v>10</v>
      </c>
      <c r="F13">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CE88&lt;=4,Config!$G$11,IF(E13&lt;=15,Config!$H$11,IF(E13&gt;15,Config!$I$11,""))),IF(D13=2,IF(E13&lt;=4,Config!$G$12,IF(E13&lt;=15,Config!$H$12,IF(E13&gt;15,Config!$I$12,""))),IF(D13&gt;2,IF(E13&lt;=4,Config!$G$13,IF(E13&lt;=15,Config!$H$13,IF(E13&gt;15,Config!$I$13,"")))))),"ERROR"))))</f>
        <v>3</v>
      </c>
      <c r="G13" t="str">
        <f>'Funkcje danych ILF EIF '!B45</f>
        <v>WDEL Zamówienie delty niestandardowej - ZAMÓWIENIA, ZAMAWIAJĄCY, KOMENTARZE, ZALACZNIKI</v>
      </c>
    </row>
    <row r="14" spans="1:8" x14ac:dyDescent="0.25">
      <c r="A14">
        <v>8</v>
      </c>
      <c r="B14" t="s">
        <v>938</v>
      </c>
      <c r="C14" s="6" t="s">
        <v>19</v>
      </c>
      <c r="D14">
        <v>1</v>
      </c>
      <c r="E14">
        <v>10</v>
      </c>
      <c r="F14">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CE88&lt;=4,Config!$G$11,IF(E14&lt;=15,Config!$H$11,IF(E14&gt;15,Config!$I$11,""))),IF(D14=2,IF(E14&lt;=4,Config!$G$12,IF(E14&lt;=15,Config!$H$12,IF(E14&gt;15,Config!$I$12,""))),IF(D14&gt;2,IF(E14&lt;=4,Config!$G$13,IF(E14&lt;=15,Config!$H$13,IF(E14&gt;15,Config!$I$13,"")))))),"ERROR"))))</f>
        <v>3</v>
      </c>
      <c r="G14" t="str">
        <f>'Funkcje danych ILF EIF '!B45</f>
        <v>WDEL Zamówienie delty niestandardowej - ZAMÓWIENIA, ZAMAWIAJĄCY, KOMENTARZE, ZALACZNIKI</v>
      </c>
    </row>
    <row r="15" spans="1:8" x14ac:dyDescent="0.25">
      <c r="A15">
        <v>9</v>
      </c>
      <c r="B15" t="s">
        <v>1133</v>
      </c>
      <c r="C15" s="6" t="s">
        <v>19</v>
      </c>
      <c r="D15">
        <v>1</v>
      </c>
      <c r="E15">
        <v>10</v>
      </c>
      <c r="F15">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CE88&lt;=4,Config!$G$11,IF(E15&lt;=15,Config!$H$11,IF(E15&gt;15,Config!$I$11,""))),IF(D15=2,IF(E15&lt;=4,Config!$G$12,IF(E15&lt;=15,Config!$H$12,IF(E15&gt;15,Config!$I$12,""))),IF(D15&gt;2,IF(E15&lt;=4,Config!$G$13,IF(E15&lt;=15,Config!$H$13,IF(E15&gt;15,Config!$I$13,"")))))),"ERROR"))))</f>
        <v>3</v>
      </c>
      <c r="G15" t="str">
        <f>'Funkcje danych ILF EIF '!B45</f>
        <v>WDEL Zamówienie delty niestandardowej - ZAMÓWIENIA, ZAMAWIAJĄCY, KOMENTARZE, ZALACZNIKI</v>
      </c>
    </row>
    <row r="16" spans="1:8" x14ac:dyDescent="0.25">
      <c r="A16">
        <v>10</v>
      </c>
      <c r="B16" s="36" t="s">
        <v>928</v>
      </c>
      <c r="C16" s="6" t="s">
        <v>28</v>
      </c>
      <c r="D16">
        <v>1</v>
      </c>
      <c r="E16">
        <v>4</v>
      </c>
      <c r="F1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CE89&lt;=4,Config!$G$11,IF(E16&lt;=15,Config!$H$11,IF(E16&gt;15,Config!$I$11,""))),IF(D16=2,IF(E16&lt;=4,Config!$G$12,IF(E16&lt;=15,Config!$H$12,IF(E16&gt;15,Config!$I$12,""))),IF(D16&gt;2,IF(E16&lt;=4,Config!$G$13,IF(E16&lt;=15,Config!$H$13,IF(E16&gt;15,Config!$I$13,"")))))),"ERROR"))))</f>
        <v>3</v>
      </c>
      <c r="G16" t="str">
        <f>'Funkcje danych ILF EIF '!B20</f>
        <v>EUFG - Usługa WYSLIJ_POWIADOMIENIE</v>
      </c>
    </row>
    <row r="17" spans="1:7" x14ac:dyDescent="0.25">
      <c r="A17">
        <v>11</v>
      </c>
      <c r="B17" s="36" t="s">
        <v>1280</v>
      </c>
      <c r="C17" s="6" t="s">
        <v>19</v>
      </c>
      <c r="D17">
        <v>2</v>
      </c>
      <c r="E17">
        <v>1</v>
      </c>
      <c r="F17">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CE90&lt;=4,Config!$G$11,IF(E17&lt;=15,Config!$H$11,IF(E17&gt;15,Config!$I$11,""))),IF(D17=2,IF(E17&lt;=4,Config!$G$12,IF(E17&lt;=15,Config!$H$12,IF(E17&gt;15,Config!$I$12,""))),IF(D17&gt;2,IF(E17&lt;=4,Config!$G$13,IF(E17&lt;=15,Config!$H$13,IF(E17&gt;15,Config!$I$13,"")))))),"ERROR"))))</f>
        <v>3</v>
      </c>
      <c r="G17" t="str">
        <f>'Funkcje danych ILF EIF '!B34</f>
        <v>EUFG - Usługa LOGOWANIE_INTERAKCJI</v>
      </c>
    </row>
    <row r="18" spans="1:7" x14ac:dyDescent="0.25">
      <c r="A18">
        <v>12</v>
      </c>
      <c r="B18" t="s">
        <v>1395</v>
      </c>
      <c r="C18" s="6" t="s">
        <v>19</v>
      </c>
      <c r="D18">
        <v>1</v>
      </c>
      <c r="E18">
        <v>1</v>
      </c>
      <c r="F18">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CE90&lt;=4,Config!$G$11,IF(E18&lt;=15,Config!$H$11,IF(E18&gt;15,Config!$I$11,""))),IF(D18=2,IF(E18&lt;=4,Config!$G$12,IF(E18&lt;=15,Config!$H$12,IF(E18&gt;15,Config!$I$12,""))),IF(D18&gt;2,IF(E18&lt;=4,Config!$G$13,IF(E18&lt;=15,Config!$H$13,IF(E18&gt;15,Config!$I$13,"")))))),"ERROR"))))</f>
        <v>3</v>
      </c>
      <c r="G18" t="str">
        <f>'Funkcje danych ILF EIF '!B169</f>
        <v>EUFG - S3</v>
      </c>
    </row>
    <row r="19" spans="1:7" x14ac:dyDescent="0.25">
      <c r="A19">
        <v>13</v>
      </c>
      <c r="B19" t="s">
        <v>1396</v>
      </c>
      <c r="C19" s="6" t="s">
        <v>19</v>
      </c>
      <c r="D19">
        <v>1</v>
      </c>
      <c r="E19">
        <v>1</v>
      </c>
      <c r="F19" s="6">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3</v>
      </c>
      <c r="G19" t="str">
        <f>'Funkcje danych ILF EIF '!B169</f>
        <v>EUFG - S3</v>
      </c>
    </row>
    <row r="20" spans="1:7" x14ac:dyDescent="0.25">
      <c r="C20" s="6"/>
      <c r="F20" s="6" t="str">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v>
      </c>
    </row>
    <row r="21" spans="1:7" s="21" customFormat="1" x14ac:dyDescent="0.25">
      <c r="A21"/>
      <c r="B21"/>
      <c r="C21" s="22"/>
      <c r="F21" s="22" t="str">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v>
      </c>
      <c r="G21" s="22"/>
    </row>
    <row r="22" spans="1:7" x14ac:dyDescent="0.25">
      <c r="C22" s="6"/>
      <c r="F22" s="6" t="str">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v>
      </c>
    </row>
    <row r="23" spans="1:7" x14ac:dyDescent="0.25">
      <c r="C23" s="6"/>
      <c r="F23" s="6" t="str">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v>
      </c>
    </row>
    <row r="24" spans="1:7" x14ac:dyDescent="0.25">
      <c r="C24" s="6"/>
      <c r="F24" s="6" t="str">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v>
      </c>
    </row>
    <row r="25" spans="1:7" x14ac:dyDescent="0.25">
      <c r="C25" s="6"/>
      <c r="F25" s="6" t="str">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v>
      </c>
    </row>
    <row r="26" spans="1:7" x14ac:dyDescent="0.25">
      <c r="C26" s="6"/>
      <c r="F26" s="6" t="str">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v>
      </c>
    </row>
    <row r="27" spans="1:7" x14ac:dyDescent="0.25">
      <c r="C27" s="6"/>
      <c r="F27" s="6" t="str">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v>
      </c>
    </row>
    <row r="28" spans="1:7" x14ac:dyDescent="0.25">
      <c r="C28" s="6"/>
      <c r="F28" s="6" t="str">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v>
      </c>
    </row>
    <row r="29" spans="1:7" x14ac:dyDescent="0.25">
      <c r="B29" s="7"/>
      <c r="C29" s="6"/>
      <c r="F29" s="6" t="str">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v>
      </c>
    </row>
    <row r="30" spans="1:7" x14ac:dyDescent="0.25">
      <c r="B30" s="7"/>
      <c r="C30" s="6"/>
      <c r="F30" s="6" t="str">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v>
      </c>
    </row>
    <row r="31" spans="1:7" x14ac:dyDescent="0.25">
      <c r="C31" s="6"/>
      <c r="F31" s="6" t="str">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v>
      </c>
    </row>
    <row r="32" spans="1:7" x14ac:dyDescent="0.25">
      <c r="C32" s="6"/>
      <c r="F32" s="6" t="str">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v>
      </c>
    </row>
    <row r="33" spans="3:6" x14ac:dyDescent="0.25">
      <c r="C33" s="6"/>
      <c r="F33" s="6" t="str">
        <f>IF(OR(D33="",E33=""),"-",IF(C33=Config!$F$2,IF(D33&lt;2,IF(E33&lt;=5,Config!$G$3,IF(E33&lt;=19,Config!$H$3,IF(E33&gt;19,Config!$I$3,""))),IF(AND(D33=2,D33&lt;=5),IF(E33&lt;=5,Config!$G$4,IF(E33&lt;=19,Config!$H$4,IF(E33&gt;19,Config!$I$4,""))),IF(D33&gt;2,IF(E33&lt;=5,Config!$G$5,IF(E33&lt;=19,Config!$H$5,IF(E33&gt;19,Config!$I$5,"")))))),IF(C33=Config!$F$6,IF(D33&lt;2,IF(E33&lt;=5,Config!$G$7,IF(E33&lt;=19,Config!$H$7,IF(E33&gt;19,Config!$I$7,""))),IF(AND(D33&gt;=2,D33&lt;=3),IF(E33&lt;=5,Config!$G$8,IF(E33&lt;=19,Config!$H$8,IF(E33&gt;19,Config!$I$8,""))),IF(D33&gt;3,IF(E33&lt;=5,Config!$G$9,IF(E33&lt;=19,Config!$H$9,IF(E33&gt;19,Config!$I$9,"")))))),IF(C33=Config!$F$10,IF(D33&lt;2,IF(E33&lt;=4,Config!$G$11,IF(E33&lt;=15,Config!$H$11,IF(E33&gt;15,Config!$I$11,""))),IF(D33=2,IF(E33&lt;=4,Config!$G$12,IF(E33&lt;=15,Config!$H$12,IF(E33&gt;15,Config!$I$12,""))),IF(D33&gt;2,IF(E33&lt;=4,Config!$G$13,IF(E33&lt;=15,Config!$H$13,IF(E33&gt;15,Config!$I$13,"")))))),"ERROR"))))</f>
        <v>-</v>
      </c>
    </row>
  </sheetData>
  <mergeCells count="5">
    <mergeCell ref="A1:B1"/>
    <mergeCell ref="A2:B2"/>
    <mergeCell ref="A3:B3"/>
    <mergeCell ref="A4:B4"/>
    <mergeCell ref="G6:H6"/>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E8078D8-AB52-4C37-A990-26E9A989C918}">
          <x14:formula1>
            <xm:f>Config!$V$3:$V$6</xm:f>
          </x14:formula1>
          <xm:sqref>C7:C33</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B7DE3-4E16-4DA3-91F0-6C846BCFA147}">
  <dimension ref="A1:H32"/>
  <sheetViews>
    <sheetView workbookViewId="0">
      <selection activeCell="F7" sqref="F7:F13"/>
    </sheetView>
  </sheetViews>
  <sheetFormatPr defaultRowHeight="15" x14ac:dyDescent="0.25"/>
  <cols>
    <col min="1" max="1" width="3.28515625" bestFit="1" customWidth="1"/>
    <col min="2" max="2" width="72.28515625" customWidth="1"/>
    <col min="3" max="3" width="12.7109375" customWidth="1"/>
    <col min="4" max="4" width="11.5703125" customWidth="1"/>
    <col min="5" max="5" width="11.140625" customWidth="1"/>
    <col min="6" max="6" width="13.28515625" customWidth="1"/>
    <col min="7" max="7" width="39.7109375" customWidth="1"/>
    <col min="8" max="8" width="13.85546875" customWidth="1"/>
  </cols>
  <sheetData>
    <row r="1" spans="1:8" x14ac:dyDescent="0.25">
      <c r="A1" s="58" t="s">
        <v>43</v>
      </c>
      <c r="B1" s="59"/>
      <c r="C1" s="6">
        <f>COUNTIFS(B7:B1048572, "&lt;&gt;", C7:C1048572, "&lt;&gt;", D7:D1048572, "&lt;&gt;", E7:E1048572, "&lt;&gt;", F7:F1048572, "&lt;&gt;")</f>
        <v>7</v>
      </c>
      <c r="D1" s="6"/>
      <c r="E1" s="6"/>
      <c r="F1" s="6"/>
    </row>
    <row r="2" spans="1:8" x14ac:dyDescent="0.25">
      <c r="A2" s="58" t="s">
        <v>46</v>
      </c>
      <c r="B2" s="59"/>
      <c r="C2" s="6">
        <f>COUNTIFS(C7:C1048572, "EI", B7:B1048572, "&lt;&gt;", D7:D1048572, "&lt;&gt;", E7:E1048572, "&lt;&gt;", F7:F1048572, "&lt;&gt;")</f>
        <v>4</v>
      </c>
      <c r="D2" s="6"/>
      <c r="E2" s="6"/>
      <c r="F2" s="6"/>
    </row>
    <row r="3" spans="1:8" x14ac:dyDescent="0.25">
      <c r="A3" s="58" t="s">
        <v>47</v>
      </c>
      <c r="B3" s="59"/>
      <c r="C3" s="6">
        <f>COUNTIFS(C7:C1048572, "EO", B7:B1048572, "&lt;&gt;", D7:D1048572, "&lt;&gt;", E7:E1048572, "&lt;&gt;", F7:F1048572, "&lt;&gt;")</f>
        <v>0</v>
      </c>
      <c r="D3" s="6"/>
      <c r="E3" s="6"/>
      <c r="F3" s="6"/>
    </row>
    <row r="4" spans="1:8" x14ac:dyDescent="0.25">
      <c r="A4" s="58" t="s">
        <v>48</v>
      </c>
      <c r="B4" s="59"/>
      <c r="C4" s="6">
        <f>COUNTIFS(C7:C1048572, "EQ", B7:B1048572, "&lt;&gt;", D7:D1048572, "&lt;&gt;", E7:E1048572, "&lt;&gt;", F7:F1048572, "&lt;&gt;")</f>
        <v>3</v>
      </c>
      <c r="D4" s="6"/>
      <c r="E4" s="6"/>
      <c r="F4" s="6"/>
    </row>
    <row r="5" spans="1:8" ht="15.75" thickBot="1" x14ac:dyDescent="0.3">
      <c r="A5" s="16"/>
      <c r="B5" s="17" t="s">
        <v>52</v>
      </c>
      <c r="C5" s="6">
        <f>SUMIFS(F7:F1048572, B7:B1048572, "&lt;&gt;", D7:D1048572, "&lt;&gt;", E7:E1048572, "&lt;&gt;", F7:F1048572, "&lt;&gt;")</f>
        <v>23</v>
      </c>
      <c r="D5" s="6"/>
      <c r="E5" s="6"/>
      <c r="F5" s="6"/>
    </row>
    <row r="6" spans="1:8" ht="15" customHeight="1" thickBot="1" x14ac:dyDescent="0.3">
      <c r="A6" s="18" t="s">
        <v>0</v>
      </c>
      <c r="B6" s="19" t="s">
        <v>1</v>
      </c>
      <c r="C6" s="20" t="s">
        <v>54</v>
      </c>
      <c r="D6" s="20" t="s">
        <v>121</v>
      </c>
      <c r="E6" s="20" t="s">
        <v>35</v>
      </c>
      <c r="F6" s="20" t="s">
        <v>6</v>
      </c>
      <c r="G6" s="67" t="s">
        <v>20</v>
      </c>
      <c r="H6" s="68"/>
    </row>
    <row r="7" spans="1:8" x14ac:dyDescent="0.25">
      <c r="A7">
        <v>1</v>
      </c>
      <c r="B7" t="s">
        <v>944</v>
      </c>
      <c r="C7" s="6" t="s">
        <v>28</v>
      </c>
      <c r="D7">
        <v>1</v>
      </c>
      <c r="E7">
        <v>24</v>
      </c>
      <c r="F7">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CE82&lt;=4,Config!$G$11,IF(E7&lt;=15,Config!$H$11,IF(E7&gt;15,Config!$I$11,""))),IF(D7=2,IF(E7&lt;=4,Config!$G$12,IF(E7&lt;=15,Config!$H$12,IF(E7&gt;15,Config!$I$12,""))),IF(D7&gt;2,IF(E7&lt;=4,Config!$G$13,IF(E7&lt;=15,Config!$H$13,IF(E7&gt;15,Config!$I$13,"")))))),"ERROR"))))</f>
        <v>4</v>
      </c>
      <c r="G7" t="str">
        <f>'Funkcje danych ILF EIF '!B46</f>
        <v>WMWN Usługa SWN</v>
      </c>
    </row>
    <row r="8" spans="1:8" x14ac:dyDescent="0.25">
      <c r="A8">
        <v>2</v>
      </c>
      <c r="B8" t="s">
        <v>945</v>
      </c>
      <c r="C8" s="6" t="s">
        <v>19</v>
      </c>
      <c r="D8">
        <v>1</v>
      </c>
      <c r="E8">
        <v>24</v>
      </c>
      <c r="F8">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CE83&lt;=4,Config!$G$11,IF(E8&lt;=15,Config!$H$11,IF(E8&gt;15,Config!$I$11,""))),IF(D8=2,IF(E8&lt;=4,Config!$G$12,IF(E8&lt;=15,Config!$H$12,IF(E8&gt;15,Config!$I$12,""))),IF(D8&gt;2,IF(E8&lt;=4,Config!$G$13,IF(E8&lt;=15,Config!$H$13,IF(E8&gt;15,Config!$I$13,"")))))),"ERROR"))))</f>
        <v>3</v>
      </c>
      <c r="G8" t="str">
        <f>'Funkcje danych ILF EIF '!B46</f>
        <v>WMWN Usługa SWN</v>
      </c>
    </row>
    <row r="9" spans="1:8" x14ac:dyDescent="0.25">
      <c r="A9">
        <v>3</v>
      </c>
      <c r="B9" s="36" t="s">
        <v>948</v>
      </c>
      <c r="C9" s="6" t="s">
        <v>28</v>
      </c>
      <c r="D9">
        <v>1</v>
      </c>
      <c r="E9">
        <v>5</v>
      </c>
      <c r="F9">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CE84&lt;=4,Config!$G$11,IF(E9&lt;=15,Config!$H$11,IF(E9&gt;15,Config!$I$11,""))),IF(D9=2,IF(E9&lt;=4,Config!$G$12,IF(E9&lt;=15,Config!$H$12,IF(E9&gt;15,Config!$I$12,""))),IF(D9&gt;2,IF(E9&lt;=4,Config!$G$13,IF(E9&lt;=15,Config!$H$13,IF(E9&gt;15,Config!$I$13,"")))))),"ERROR"))))</f>
        <v>3</v>
      </c>
      <c r="G9" t="str">
        <f>'Funkcje danych ILF EIF '!B46</f>
        <v>WMWN Usługa SWN</v>
      </c>
    </row>
    <row r="10" spans="1:8" x14ac:dyDescent="0.25">
      <c r="A10">
        <v>4</v>
      </c>
      <c r="B10" s="36" t="s">
        <v>946</v>
      </c>
      <c r="C10" s="6" t="s">
        <v>19</v>
      </c>
      <c r="D10">
        <v>1</v>
      </c>
      <c r="E10">
        <v>6</v>
      </c>
      <c r="F10">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CE85&lt;=4,Config!$G$11,IF(E10&lt;=15,Config!$H$11,IF(E10&gt;15,Config!$I$11,""))),IF(D10=2,IF(E10&lt;=4,Config!$G$12,IF(E10&lt;=15,Config!$H$12,IF(E10&gt;15,Config!$I$12,""))),IF(D10&gt;2,IF(E10&lt;=4,Config!$G$13,IF(E10&lt;=15,Config!$H$13,IF(E10&gt;15,Config!$I$13,"")))))),"ERROR"))))</f>
        <v>3</v>
      </c>
      <c r="G10" t="str">
        <f>'Funkcje danych ILF EIF '!B46</f>
        <v>WMWN Usługa SWN</v>
      </c>
    </row>
    <row r="11" spans="1:8" x14ac:dyDescent="0.25">
      <c r="A11">
        <v>5</v>
      </c>
      <c r="B11" t="s">
        <v>947</v>
      </c>
      <c r="C11" s="6" t="s">
        <v>28</v>
      </c>
      <c r="D11">
        <v>1</v>
      </c>
      <c r="E11">
        <v>33</v>
      </c>
      <c r="F11">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CE86&lt;=4,Config!$G$11,IF(E11&lt;=15,Config!$H$11,IF(E11&gt;15,Config!$I$11,""))),IF(D11=2,IF(E11&lt;=4,Config!$G$12,IF(E11&lt;=15,Config!$H$12,IF(E11&gt;15,Config!$I$12,""))),IF(D11&gt;2,IF(E11&lt;=4,Config!$G$13,IF(E11&lt;=15,Config!$H$13,IF(E11&gt;15,Config!$I$13,"")))))),"ERROR"))))</f>
        <v>4</v>
      </c>
      <c r="G11" t="str">
        <f>'Funkcje danych ILF EIF '!B46</f>
        <v>WMWN Usługa SWN</v>
      </c>
    </row>
    <row r="12" spans="1:8" x14ac:dyDescent="0.25">
      <c r="A12">
        <v>6</v>
      </c>
      <c r="B12" t="s">
        <v>1135</v>
      </c>
      <c r="C12" s="6" t="s">
        <v>19</v>
      </c>
      <c r="D12">
        <v>1</v>
      </c>
      <c r="E12">
        <v>33</v>
      </c>
      <c r="F12">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CE87&lt;=4,Config!$G$11,IF(E12&lt;=15,Config!$H$11,IF(E12&gt;15,Config!$I$11,""))),IF(D12=2,IF(E12&lt;=4,Config!$G$12,IF(E12&lt;=15,Config!$H$12,IF(E12&gt;15,Config!$I$12,""))),IF(D12&gt;2,IF(E12&lt;=4,Config!$G$13,IF(E12&lt;=15,Config!$H$13,IF(E12&gt;15,Config!$I$13,"")))))),"ERROR"))))</f>
        <v>3</v>
      </c>
      <c r="G12" t="str">
        <f>'Funkcje danych ILF EIF '!B46</f>
        <v>WMWN Usługa SWN</v>
      </c>
    </row>
    <row r="13" spans="1:8" x14ac:dyDescent="0.25">
      <c r="A13">
        <v>7</v>
      </c>
      <c r="B13" s="36" t="s">
        <v>1245</v>
      </c>
      <c r="C13" s="6" t="s">
        <v>19</v>
      </c>
      <c r="D13">
        <v>1</v>
      </c>
      <c r="E13">
        <v>1</v>
      </c>
      <c r="F13">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CE87&lt;=4,Config!$G$11,IF(E13&lt;=15,Config!$H$11,IF(E13&gt;15,Config!$I$11,""))),IF(D13=2,IF(E13&lt;=4,Config!$G$12,IF(E13&lt;=15,Config!$H$12,IF(E13&gt;15,Config!$I$12,""))),IF(D13&gt;2,IF(E13&lt;=4,Config!$G$13,IF(E13&lt;=15,Config!$H$13,IF(E13&gt;15,Config!$I$13,"")))))),"ERROR"))))</f>
        <v>3</v>
      </c>
      <c r="G13" t="str">
        <f>'Funkcje danych ILF EIF '!B34</f>
        <v>EUFG - Usługa LOGOWANIE_INTERAKCJI</v>
      </c>
    </row>
    <row r="14" spans="1:8" x14ac:dyDescent="0.25">
      <c r="C14" s="6"/>
      <c r="F14" t="str">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CE87&lt;=4,Config!$G$11,IF(E14&lt;=15,Config!$H$11,IF(E14&gt;15,Config!$I$11,""))),IF(D14=2,IF(E14&lt;=4,Config!$G$12,IF(E14&lt;=15,Config!$H$12,IF(E14&gt;15,Config!$I$12,""))),IF(D14&gt;2,IF(E14&lt;=4,Config!$G$13,IF(E14&lt;=15,Config!$H$13,IF(E14&gt;15,Config!$I$13,"")))))),"ERROR"))))</f>
        <v>-</v>
      </c>
    </row>
    <row r="15" spans="1:8" x14ac:dyDescent="0.25">
      <c r="C15" s="6"/>
      <c r="F15" t="str">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CE88&lt;=4,Config!$G$11,IF(E15&lt;=15,Config!$H$11,IF(E15&gt;15,Config!$I$11,""))),IF(D15=2,IF(E15&lt;=4,Config!$G$12,IF(E15&lt;=15,Config!$H$12,IF(E15&gt;15,Config!$I$12,""))),IF(D15&gt;2,IF(E15&lt;=4,Config!$G$13,IF(E15&lt;=15,Config!$H$13,IF(E15&gt;15,Config!$I$13,"")))))),"ERROR"))))</f>
        <v>-</v>
      </c>
    </row>
    <row r="16" spans="1:8" x14ac:dyDescent="0.25">
      <c r="C16" s="6"/>
      <c r="F16" t="str">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CE89&lt;=4,Config!$G$11,IF(E16&lt;=15,Config!$H$11,IF(E16&gt;15,Config!$I$11,""))),IF(D16=2,IF(E16&lt;=4,Config!$G$12,IF(E16&lt;=15,Config!$H$12,IF(E16&gt;15,Config!$I$12,""))),IF(D16&gt;2,IF(E16&lt;=4,Config!$G$13,IF(E16&lt;=15,Config!$H$13,IF(E16&gt;15,Config!$I$13,"")))))),"ERROR"))))</f>
        <v>-</v>
      </c>
    </row>
    <row r="17" spans="1:7" x14ac:dyDescent="0.25">
      <c r="C17" s="6"/>
      <c r="F17" t="str">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CE89&lt;=4,Config!$G$11,IF(E17&lt;=15,Config!$H$11,IF(E17&gt;15,Config!$I$11,""))),IF(D17=2,IF(E17&lt;=4,Config!$G$12,IF(E17&lt;=15,Config!$H$12,IF(E17&gt;15,Config!$I$12,""))),IF(D17&gt;2,IF(E17&lt;=4,Config!$G$13,IF(E17&lt;=15,Config!$H$13,IF(E17&gt;15,Config!$I$13,"")))))),"ERROR"))))</f>
        <v>-</v>
      </c>
    </row>
    <row r="18" spans="1:7" x14ac:dyDescent="0.25">
      <c r="C18" s="6"/>
      <c r="F18" s="6" t="str">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v>
      </c>
    </row>
    <row r="19" spans="1:7" x14ac:dyDescent="0.25">
      <c r="C19" s="6"/>
      <c r="F19" s="6" t="str">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v>
      </c>
    </row>
    <row r="20" spans="1:7" s="21" customFormat="1" x14ac:dyDescent="0.25">
      <c r="A20"/>
      <c r="B20"/>
      <c r="C20" s="22"/>
      <c r="F20" s="22" t="str">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v>
      </c>
      <c r="G20" s="22"/>
    </row>
    <row r="21" spans="1:7" x14ac:dyDescent="0.25">
      <c r="C21" s="6"/>
      <c r="F21" s="6" t="str">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v>
      </c>
    </row>
    <row r="22" spans="1:7" x14ac:dyDescent="0.25">
      <c r="C22" s="6"/>
      <c r="F22" s="6" t="str">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v>
      </c>
    </row>
    <row r="23" spans="1:7" x14ac:dyDescent="0.25">
      <c r="C23" s="6"/>
      <c r="F23" s="6" t="str">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v>
      </c>
    </row>
    <row r="24" spans="1:7" x14ac:dyDescent="0.25">
      <c r="C24" s="6"/>
      <c r="F24" s="6" t="str">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v>
      </c>
    </row>
    <row r="25" spans="1:7" x14ac:dyDescent="0.25">
      <c r="C25" s="6"/>
      <c r="F25" s="6" t="str">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v>
      </c>
    </row>
    <row r="26" spans="1:7" x14ac:dyDescent="0.25">
      <c r="C26" s="6"/>
      <c r="F26" s="6" t="str">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v>
      </c>
    </row>
    <row r="27" spans="1:7" x14ac:dyDescent="0.25">
      <c r="C27" s="6"/>
      <c r="F27" s="6" t="str">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v>
      </c>
    </row>
    <row r="28" spans="1:7" x14ac:dyDescent="0.25">
      <c r="B28" s="7"/>
      <c r="C28" s="6"/>
      <c r="F28" s="6" t="str">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v>
      </c>
    </row>
    <row r="29" spans="1:7" x14ac:dyDescent="0.25">
      <c r="B29" s="7"/>
      <c r="C29" s="6"/>
      <c r="F29" s="6" t="str">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v>
      </c>
    </row>
    <row r="30" spans="1:7" x14ac:dyDescent="0.25">
      <c r="C30" s="6"/>
      <c r="F30" s="6" t="str">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v>
      </c>
    </row>
    <row r="31" spans="1:7" x14ac:dyDescent="0.25">
      <c r="C31" s="6"/>
      <c r="F31" s="6" t="str">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v>
      </c>
    </row>
    <row r="32" spans="1:7" x14ac:dyDescent="0.25">
      <c r="C32" s="6"/>
      <c r="F32" s="6" t="str">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v>
      </c>
    </row>
  </sheetData>
  <mergeCells count="5">
    <mergeCell ref="A1:B1"/>
    <mergeCell ref="A2:B2"/>
    <mergeCell ref="A3:B3"/>
    <mergeCell ref="A4:B4"/>
    <mergeCell ref="G6:H6"/>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56DF994-02AF-4ED4-9ACF-91F5672FBF13}">
          <x14:formula1>
            <xm:f>Config!$V$3:$V$6</xm:f>
          </x14:formula1>
          <xm:sqref>C7:C32</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09A78-6FCD-46E0-AC08-43543E5E7053}">
  <dimension ref="A1:G37"/>
  <sheetViews>
    <sheetView workbookViewId="0">
      <selection activeCell="F7" sqref="F7:F33"/>
    </sheetView>
  </sheetViews>
  <sheetFormatPr defaultRowHeight="15" x14ac:dyDescent="0.25"/>
  <cols>
    <col min="1" max="1" width="3.28515625" bestFit="1" customWidth="1"/>
    <col min="2" max="2" width="72.28515625" customWidth="1"/>
    <col min="3" max="3" width="12.7109375" customWidth="1"/>
    <col min="4" max="4" width="11.5703125" customWidth="1"/>
    <col min="5" max="5" width="11.140625" customWidth="1"/>
    <col min="6" max="6" width="13.28515625" customWidth="1"/>
    <col min="7" max="7" width="66.28515625" customWidth="1"/>
  </cols>
  <sheetData>
    <row r="1" spans="1:7" x14ac:dyDescent="0.25">
      <c r="A1" s="69" t="s">
        <v>43</v>
      </c>
      <c r="B1" s="69"/>
      <c r="C1" s="6">
        <f>COUNTIFS(B7:B1048576, "&lt;&gt;", C7:C1048576, "&lt;&gt;", D7:D1048576, "&lt;&gt;", E7:E1048576, "&lt;&gt;", F7:F1048576, "&lt;&gt;")</f>
        <v>27</v>
      </c>
      <c r="D1" s="6"/>
      <c r="E1" s="6"/>
      <c r="F1" s="6"/>
    </row>
    <row r="2" spans="1:7" x14ac:dyDescent="0.25">
      <c r="A2" s="69" t="s">
        <v>46</v>
      </c>
      <c r="B2" s="69"/>
      <c r="C2" s="6">
        <f>COUNTIFS(C7:C1048576, "EI", B7:B1048576, "&lt;&gt;", D7:D1048576, "&lt;&gt;", E7:E1048576, "&lt;&gt;", F7:F1048576, "&lt;&gt;")</f>
        <v>5</v>
      </c>
      <c r="D2" s="6"/>
      <c r="E2" s="6"/>
      <c r="F2" s="6"/>
    </row>
    <row r="3" spans="1:7" x14ac:dyDescent="0.25">
      <c r="A3" s="69" t="s">
        <v>47</v>
      </c>
      <c r="B3" s="69"/>
      <c r="C3" s="6">
        <f>COUNTIFS(C7:C1048576, "EO", B7:B1048576, "&lt;&gt;", D7:D1048576, "&lt;&gt;", E7:E1048576, "&lt;&gt;", F7:F1048576, "&lt;&gt;")</f>
        <v>6</v>
      </c>
      <c r="D3" s="6"/>
      <c r="E3" s="6"/>
      <c r="F3" s="6"/>
    </row>
    <row r="4" spans="1:7" x14ac:dyDescent="0.25">
      <c r="A4" s="69" t="s">
        <v>48</v>
      </c>
      <c r="B4" s="69"/>
      <c r="C4" s="6">
        <f>COUNTIFS(C7:C1048576, "EQ", B7:B1048576, "&lt;&gt;", D7:D1048576, "&lt;&gt;", E7:E1048576, "&lt;&gt;", F7:F1048576, "&lt;&gt;")</f>
        <v>16</v>
      </c>
      <c r="D4" s="6"/>
      <c r="E4" s="6"/>
      <c r="F4" s="6"/>
    </row>
    <row r="5" spans="1:7" ht="15.75" thickBot="1" x14ac:dyDescent="0.3">
      <c r="A5" s="23"/>
      <c r="B5" s="24" t="s">
        <v>52</v>
      </c>
      <c r="C5" s="6">
        <f>SUMIFS(F7:F1048576, B7:B1048576, "&lt;&gt;", D7:D1048576, "&lt;&gt;", E7:E1048576, "&lt;&gt;", F7:F1048576, "&lt;&gt;")</f>
        <v>103</v>
      </c>
      <c r="D5" s="6"/>
      <c r="E5" s="6"/>
      <c r="F5" s="6"/>
    </row>
    <row r="6" spans="1:7" ht="15.75" thickBot="1" x14ac:dyDescent="0.3">
      <c r="A6" s="25" t="s">
        <v>0</v>
      </c>
      <c r="B6" s="26" t="s">
        <v>1</v>
      </c>
      <c r="C6" s="27" t="s">
        <v>54</v>
      </c>
      <c r="D6" s="27" t="s">
        <v>121</v>
      </c>
      <c r="E6" s="27" t="s">
        <v>35</v>
      </c>
      <c r="F6" s="27" t="s">
        <v>6</v>
      </c>
      <c r="G6" s="50" t="s">
        <v>20</v>
      </c>
    </row>
    <row r="7" spans="1:7" x14ac:dyDescent="0.25">
      <c r="A7">
        <v>1</v>
      </c>
      <c r="B7" t="s">
        <v>1149</v>
      </c>
      <c r="C7" s="6" t="s">
        <v>28</v>
      </c>
      <c r="D7">
        <v>1</v>
      </c>
      <c r="E7">
        <v>15</v>
      </c>
      <c r="F7">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CD87&lt;=4,Config!$G$11,IF(E7&lt;=15,Config!$H$11,IF(E7&gt;15,Config!$I$11,""))),IF(D7=2,IF(E7&lt;=4,Config!$G$12,IF(E7&lt;=15,Config!$H$12,IF(E7&gt;15,Config!$I$12,""))),IF(D7&gt;2,IF(E7&lt;=4,Config!$G$13,IF(E7&lt;=15,Config!$H$13,IF(E7&gt;15,Config!$I$13,"")))))),"ERROR"))))</f>
        <v>3</v>
      </c>
      <c r="G7" t="str">
        <f>'Funkcje danych ILF EIF '!B47</f>
        <v>WMOS Sprawozdanie statystyczne</v>
      </c>
    </row>
    <row r="8" spans="1:7" x14ac:dyDescent="0.25">
      <c r="A8">
        <v>2</v>
      </c>
      <c r="B8" t="s">
        <v>1150</v>
      </c>
      <c r="C8" s="6" t="s">
        <v>28</v>
      </c>
      <c r="D8">
        <v>1</v>
      </c>
      <c r="E8">
        <v>63</v>
      </c>
      <c r="F8">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CD88&lt;=4,Config!$G$11,IF(E8&lt;=15,Config!$H$11,IF(E8&gt;15,Config!$I$11,""))),IF(D8=2,IF(E8&lt;=4,Config!$G$12,IF(E8&lt;=15,Config!$H$12,IF(E8&gt;15,Config!$I$12,""))),IF(D8&gt;2,IF(E8&lt;=4,Config!$G$13,IF(E8&lt;=15,Config!$H$13,IF(E8&gt;15,Config!$I$13,"")))))),"ERROR"))))</f>
        <v>4</v>
      </c>
      <c r="G8" t="str">
        <f>'Funkcje danych ILF EIF '!B47</f>
        <v>WMOS Sprawozdanie statystyczne</v>
      </c>
    </row>
    <row r="9" spans="1:7" x14ac:dyDescent="0.25">
      <c r="A9">
        <v>3</v>
      </c>
      <c r="B9" t="s">
        <v>1277</v>
      </c>
      <c r="C9" s="6" t="s">
        <v>19</v>
      </c>
      <c r="D9">
        <v>1</v>
      </c>
      <c r="E9">
        <v>63</v>
      </c>
      <c r="F9">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CD88&lt;=4,Config!$G$11,IF(E9&lt;=15,Config!$H$11,IF(E9&gt;15,Config!$I$11,""))),IF(D9=2,IF(E9&lt;=4,Config!$G$12,IF(E9&lt;=15,Config!$H$12,IF(E9&gt;15,Config!$I$12,""))),IF(D9&gt;2,IF(E9&lt;=4,Config!$G$13,IF(E9&lt;=15,Config!$H$13,IF(E9&gt;15,Config!$I$13,"")))))),"ERROR"))))</f>
        <v>3</v>
      </c>
      <c r="G9" t="str">
        <f>'Funkcje danych ILF EIF '!B47</f>
        <v>WMOS Sprawozdanie statystyczne</v>
      </c>
    </row>
    <row r="10" spans="1:7" ht="28.5" customHeight="1" x14ac:dyDescent="0.25">
      <c r="A10" s="51">
        <v>4</v>
      </c>
      <c r="B10" s="53" t="s">
        <v>1154</v>
      </c>
      <c r="C10" s="6" t="s">
        <v>32</v>
      </c>
      <c r="D10">
        <v>2</v>
      </c>
      <c r="E10">
        <v>67</v>
      </c>
      <c r="F10">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CD89&lt;=4,Config!$G$11,IF(E10&lt;=15,Config!$H$11,IF(E10&gt;15,Config!$I$11,""))),IF(D10=2,IF(E10&lt;=4,Config!$G$12,IF(E10&lt;=15,Config!$H$12,IF(E10&gt;15,Config!$I$12,""))),IF(D10&gt;2,IF(E10&lt;=4,Config!$G$13,IF(E10&lt;=15,Config!$H$13,IF(E10&gt;15,Config!$I$13,"")))))),"ERROR"))))</f>
        <v>7</v>
      </c>
      <c r="G10" s="6" t="str">
        <f>_xlfn.CONCAT('Funkcje danych ILF EIF '!B47,CHAR(10),'Funkcje danych ILF EIF '!B50)</f>
        <v>WMOS Sprawozdanie statystyczne
WMOS Usługa SPRAWOZDANIA_STATYSTYCZNE_IMPORT</v>
      </c>
    </row>
    <row r="11" spans="1:7" x14ac:dyDescent="0.25">
      <c r="A11">
        <v>5</v>
      </c>
      <c r="B11" t="s">
        <v>962</v>
      </c>
      <c r="C11" s="6" t="s">
        <v>19</v>
      </c>
      <c r="D11">
        <v>1</v>
      </c>
      <c r="E11">
        <v>8</v>
      </c>
      <c r="F11">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CD89&lt;=4,Config!$G$11,IF(E11&lt;=15,Config!$H$11,IF(E11&gt;15,Config!$I$11,""))),IF(D11=2,IF(E11&lt;=4,Config!$G$12,IF(E11&lt;=15,Config!$H$12,IF(E11&gt;15,Config!$I$12,""))),IF(D11&gt;2,IF(E11&lt;=4,Config!$G$13,IF(E11&lt;=15,Config!$H$13,IF(E11&gt;15,Config!$I$13,"")))))),"ERROR"))))</f>
        <v>3</v>
      </c>
      <c r="G11" t="str">
        <f>'Funkcje danych ILF EIF '!B47</f>
        <v>WMOS Sprawozdanie statystyczne</v>
      </c>
    </row>
    <row r="12" spans="1:7" x14ac:dyDescent="0.25">
      <c r="A12">
        <v>6</v>
      </c>
      <c r="B12" t="s">
        <v>963</v>
      </c>
      <c r="C12" s="6" t="s">
        <v>19</v>
      </c>
      <c r="D12">
        <v>1</v>
      </c>
      <c r="E12">
        <v>5</v>
      </c>
      <c r="F12">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CD90&lt;=4,Config!$G$11,IF(E12&lt;=15,Config!$H$11,IF(E12&gt;15,Config!$I$11,""))),IF(D12=2,IF(E12&lt;=4,Config!$G$12,IF(E12&lt;=15,Config!$H$12,IF(E12&gt;15,Config!$I$12,""))),IF(D12&gt;2,IF(E12&lt;=4,Config!$G$13,IF(E12&lt;=15,Config!$H$13,IF(E12&gt;15,Config!$I$13,"")))))),"ERROR"))))</f>
        <v>3</v>
      </c>
      <c r="G12" t="str">
        <f>'Funkcje danych ILF EIF '!B47</f>
        <v>WMOS Sprawozdanie statystyczne</v>
      </c>
    </row>
    <row r="13" spans="1:7" x14ac:dyDescent="0.25">
      <c r="A13">
        <v>7</v>
      </c>
      <c r="B13" t="s">
        <v>1151</v>
      </c>
      <c r="C13" s="6" t="s">
        <v>28</v>
      </c>
      <c r="D13">
        <v>1</v>
      </c>
      <c r="E13">
        <v>16</v>
      </c>
      <c r="F13">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CD91&lt;=4,Config!$G$11,IF(E13&lt;=15,Config!$H$11,IF(E13&gt;15,Config!$I$11,""))),IF(D13=2,IF(E13&lt;=4,Config!$G$12,IF(E13&lt;=15,Config!$H$12,IF(E13&gt;15,Config!$I$12,""))),IF(D13&gt;2,IF(E13&lt;=4,Config!$G$13,IF(E13&lt;=15,Config!$H$13,IF(E13&gt;15,Config!$I$13,"")))))),"ERROR"))))</f>
        <v>3</v>
      </c>
      <c r="G13" t="str">
        <f>'Funkcje danych ILF EIF '!B47</f>
        <v>WMOS Sprawozdanie statystyczne</v>
      </c>
    </row>
    <row r="14" spans="1:7" x14ac:dyDescent="0.25">
      <c r="A14">
        <v>8</v>
      </c>
      <c r="B14" t="s">
        <v>1152</v>
      </c>
      <c r="C14" s="6" t="s">
        <v>28</v>
      </c>
      <c r="D14">
        <v>1</v>
      </c>
      <c r="E14">
        <v>44</v>
      </c>
      <c r="F14">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CD91&lt;=4,Config!$G$11,IF(E14&lt;=15,Config!$H$11,IF(E14&gt;15,Config!$I$11,""))),IF(D14=2,IF(E14&lt;=4,Config!$G$12,IF(E14&lt;=15,Config!$H$12,IF(E14&gt;15,Config!$I$12,""))),IF(D14&gt;2,IF(E14&lt;=4,Config!$G$13,IF(E14&lt;=15,Config!$H$13,IF(E14&gt;15,Config!$I$13,"")))))),"ERROR"))))</f>
        <v>4</v>
      </c>
      <c r="G14" t="str">
        <f>'Funkcje danych ILF EIF '!B48</f>
        <v>WMOS Deklaracja składki</v>
      </c>
    </row>
    <row r="15" spans="1:7" x14ac:dyDescent="0.25">
      <c r="A15">
        <v>9</v>
      </c>
      <c r="B15" t="s">
        <v>1276</v>
      </c>
      <c r="C15" s="6" t="s">
        <v>19</v>
      </c>
      <c r="D15">
        <v>1</v>
      </c>
      <c r="E15">
        <v>44</v>
      </c>
      <c r="F15">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CD92&lt;=4,Config!$G$11,IF(E15&lt;=15,Config!$H$11,IF(E15&gt;15,Config!$I$11,""))),IF(D15=2,IF(E15&lt;=4,Config!$G$12,IF(E15&lt;=15,Config!$H$12,IF(E15&gt;15,Config!$I$12,""))),IF(D15&gt;2,IF(E15&lt;=4,Config!$G$13,IF(E15&lt;=15,Config!$H$13,IF(E15&gt;15,Config!$I$13,"")))))),"ERROR"))))</f>
        <v>3</v>
      </c>
      <c r="G15" t="str">
        <f>'Funkcje danych ILF EIF '!B48</f>
        <v>WMOS Deklaracja składki</v>
      </c>
    </row>
    <row r="16" spans="1:7" ht="30.75" customHeight="1" x14ac:dyDescent="0.25">
      <c r="A16" s="51">
        <v>10</v>
      </c>
      <c r="B16" s="54" t="s">
        <v>1155</v>
      </c>
      <c r="C16" s="6" t="s">
        <v>32</v>
      </c>
      <c r="D16">
        <v>2</v>
      </c>
      <c r="E16">
        <v>47</v>
      </c>
      <c r="F16">
        <f>IF(OR(D16="",E16=""),"-",IF(C15=Config!$F$2,IF(D16&lt;2,IF(E16&lt;=5,Config!$G$3,IF(E16&lt;=19,Config!$H$3,IF(E16&gt;19,Config!$I$3,""))),IF(AND(D16=2,D16&lt;=5),IF(E16&lt;=5,Config!$G$4,IF(E16&lt;=19,Config!$H$4,IF(E16&gt;19,Config!$I$4,""))),IF(D16&gt;2,IF(E16&lt;=5,Config!$G$5,IF(E16&lt;=19,Config!$H$5,IF(E16&gt;19,Config!$I$5,"")))))),IF(C15=Config!$F$6,IF(D16&lt;2,IF(E16&lt;=5,Config!$G$7,IF(E16&lt;=19,Config!$H$7,IF(E16&gt;19,Config!$I$7,""))),IF(AND(D16&gt;=2,D16&lt;=3),IF(E16&lt;=5,Config!$G$8,IF(E16&lt;=19,Config!$H$8,IF(E16&gt;19,Config!$I$8,""))),IF(D16&gt;3,IF(E16&lt;=5,Config!$G$9,IF(E16&lt;=19,Config!$H$9,IF(E16&gt;19,Config!$I$9,"")))))),IF(C15=Config!$F$10,IF(D16&lt;2,IF(CD91&lt;=4,Config!$G$11,IF(E16&lt;=15,Config!$H$11,IF(E16&gt;15,Config!$I$11,""))),IF(D16=2,IF(E16&lt;=4,Config!$G$12,IF(E16&lt;=15,Config!$H$12,IF(E16&gt;15,Config!$I$12,""))),IF(D16&gt;2,IF(E16&lt;=4,Config!$G$13,IF(E16&lt;=15,Config!$H$13,IF(E16&gt;15,Config!$I$13,"")))))),"ERROR"))))</f>
        <v>6</v>
      </c>
      <c r="G16" s="6" t="str">
        <f>_xlfn.CONCAT('Funkcje danych ILF EIF '!B48,CHAR(10),'Funkcje danych ILF EIF '!B51)</f>
        <v>WMOS Deklaracja składki
WMOS Usługa SPRAWOZDANIA_OC_IMPORT</v>
      </c>
    </row>
    <row r="17" spans="1:7" ht="30" x14ac:dyDescent="0.25">
      <c r="A17" s="51">
        <v>11</v>
      </c>
      <c r="B17" s="51" t="s">
        <v>960</v>
      </c>
      <c r="C17" s="6" t="s">
        <v>28</v>
      </c>
      <c r="D17">
        <v>2</v>
      </c>
      <c r="E17">
        <v>45</v>
      </c>
      <c r="F17">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CD92&lt;=4,Config!$G$11,IF(E17&lt;=15,Config!$H$11,IF(E17&gt;15,Config!$I$11,""))),IF(D17=2,IF(E17&lt;=4,Config!$G$12,IF(E17&lt;=15,Config!$H$12,IF(E17&gt;15,Config!$I$12,""))),IF(D17&gt;2,IF(E17&lt;=4,Config!$G$13,IF(E17&lt;=15,Config!$H$13,IF(E17&gt;15,Config!$I$13,"")))))),"ERROR"))))</f>
        <v>6</v>
      </c>
      <c r="G17" s="6" t="str">
        <f>_xlfn.CONCAT('Funkcje danych ILF EIF '!B48,CHAR(10),'Funkcje danych ILF EIF '!B49)</f>
        <v>WMOS Deklaracja składki
WMOS Usługa PODPIS_SPRAWOZDANIA</v>
      </c>
    </row>
    <row r="18" spans="1:7" x14ac:dyDescent="0.25">
      <c r="A18">
        <v>12</v>
      </c>
      <c r="B18" s="36" t="s">
        <v>967</v>
      </c>
      <c r="C18" s="6" t="s">
        <v>28</v>
      </c>
      <c r="D18">
        <v>1</v>
      </c>
      <c r="E18">
        <v>4</v>
      </c>
      <c r="F18">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CD92&lt;=4,Config!$G$11,IF(E18&lt;=15,Config!$H$11,IF(E18&gt;15,Config!$I$11,""))),IF(D18=2,IF(E18&lt;=4,Config!$G$12,IF(E18&lt;=15,Config!$H$12,IF(E18&gt;15,Config!$I$12,""))),IF(D18&gt;2,IF(E18&lt;=4,Config!$G$13,IF(E18&lt;=15,Config!$H$13,IF(E18&gt;15,Config!$I$13,"")))))),"ERROR"))))</f>
        <v>3</v>
      </c>
      <c r="G18" t="str">
        <f>'Funkcje danych ILF EIF '!$B$20</f>
        <v>EUFG - Usługa WYSLIJ_POWIADOMIENIE</v>
      </c>
    </row>
    <row r="19" spans="1:7" x14ac:dyDescent="0.25">
      <c r="A19">
        <v>13</v>
      </c>
      <c r="B19" s="36" t="s">
        <v>968</v>
      </c>
      <c r="C19" s="6" t="s">
        <v>28</v>
      </c>
      <c r="D19">
        <v>1</v>
      </c>
      <c r="E19">
        <v>4</v>
      </c>
      <c r="F19">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CD92&lt;=4,Config!$G$11,IF(E19&lt;=15,Config!$H$11,IF(E19&gt;15,Config!$I$11,""))),IF(D19=2,IF(E19&lt;=4,Config!$G$12,IF(E19&lt;=15,Config!$H$12,IF(E19&gt;15,Config!$I$12,""))),IF(D19&gt;2,IF(E19&lt;=4,Config!$G$13,IF(E19&lt;=15,Config!$H$13,IF(E19&gt;15,Config!$I$13,"")))))),"ERROR"))))</f>
        <v>3</v>
      </c>
      <c r="G19" t="str">
        <f>'Funkcje danych ILF EIF '!B20</f>
        <v>EUFG - Usługa WYSLIJ_POWIADOMIENIE</v>
      </c>
    </row>
    <row r="20" spans="1:7" x14ac:dyDescent="0.25">
      <c r="A20">
        <v>14</v>
      </c>
      <c r="B20" s="36" t="s">
        <v>961</v>
      </c>
      <c r="C20" s="6" t="s">
        <v>28</v>
      </c>
      <c r="D20">
        <v>1</v>
      </c>
      <c r="E20">
        <v>4</v>
      </c>
      <c r="F20">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CD93&lt;=4,Config!$G$11,IF(E20&lt;=15,Config!$H$11,IF(E20&gt;15,Config!$I$11,""))),IF(D20=2,IF(E20&lt;=4,Config!$G$12,IF(E20&lt;=15,Config!$H$12,IF(E20&gt;15,Config!$I$12,""))),IF(D20&gt;2,IF(E20&lt;=4,Config!$G$13,IF(E20&lt;=15,Config!$H$13,IF(E20&gt;15,Config!$I$13,"")))))),"ERROR"))))</f>
        <v>3</v>
      </c>
      <c r="G20" t="str">
        <f>'Funkcje danych ILF EIF '!B20</f>
        <v>EUFG - Usługa WYSLIJ_POWIADOMIENIE</v>
      </c>
    </row>
    <row r="21" spans="1:7" x14ac:dyDescent="0.25">
      <c r="A21">
        <v>15</v>
      </c>
      <c r="B21" s="36" t="s">
        <v>964</v>
      </c>
      <c r="C21" s="6" t="s">
        <v>28</v>
      </c>
      <c r="D21">
        <v>1</v>
      </c>
      <c r="E21">
        <v>4</v>
      </c>
      <c r="F21">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CD94&lt;=4,Config!$G$11,IF(E21&lt;=15,Config!$H$11,IF(E21&gt;15,Config!$I$11,""))),IF(D21=2,IF(E21&lt;=4,Config!$G$12,IF(E21&lt;=15,Config!$H$12,IF(E21&gt;15,Config!$I$12,""))),IF(D21&gt;2,IF(E21&lt;=4,Config!$G$13,IF(E21&lt;=15,Config!$H$13,IF(E21&gt;15,Config!$I$13,"")))))),"ERROR"))))</f>
        <v>3</v>
      </c>
      <c r="G21" t="str">
        <f>'Funkcje danych ILF EIF '!B20</f>
        <v>EUFG - Usługa WYSLIJ_POWIADOMIENIE</v>
      </c>
    </row>
    <row r="22" spans="1:7" x14ac:dyDescent="0.25">
      <c r="A22">
        <v>16</v>
      </c>
      <c r="B22" s="36" t="s">
        <v>965</v>
      </c>
      <c r="C22" s="6" t="s">
        <v>28</v>
      </c>
      <c r="D22">
        <v>1</v>
      </c>
      <c r="E22">
        <v>4</v>
      </c>
      <c r="F22">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CD94&lt;=4,Config!$G$11,IF(E22&lt;=15,Config!$H$11,IF(E22&gt;15,Config!$I$11,""))),IF(D22=2,IF(E22&lt;=4,Config!$G$12,IF(E22&lt;=15,Config!$H$12,IF(E22&gt;15,Config!$I$12,""))),IF(D22&gt;2,IF(E22&lt;=4,Config!$G$13,IF(E22&lt;=15,Config!$H$13,IF(E22&gt;15,Config!$I$13,"")))))),"ERROR"))))</f>
        <v>3</v>
      </c>
      <c r="G22" t="str">
        <f>'Funkcje danych ILF EIF '!B20</f>
        <v>EUFG - Usługa WYSLIJ_POWIADOMIENIE</v>
      </c>
    </row>
    <row r="23" spans="1:7" x14ac:dyDescent="0.25">
      <c r="A23">
        <v>17</v>
      </c>
      <c r="B23" s="36" t="s">
        <v>966</v>
      </c>
      <c r="C23" s="6" t="s">
        <v>28</v>
      </c>
      <c r="D23">
        <v>1</v>
      </c>
      <c r="E23">
        <v>4</v>
      </c>
      <c r="F23" s="6">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3</v>
      </c>
      <c r="G23" t="str">
        <f>'Funkcje danych ILF EIF '!B20</f>
        <v>EUFG - Usługa WYSLIJ_POWIADOMIENIE</v>
      </c>
    </row>
    <row r="24" spans="1:7" x14ac:dyDescent="0.25">
      <c r="A24">
        <v>18</v>
      </c>
      <c r="B24" s="36" t="s">
        <v>969</v>
      </c>
      <c r="C24" s="6" t="s">
        <v>28</v>
      </c>
      <c r="D24">
        <v>1</v>
      </c>
      <c r="E24">
        <v>4</v>
      </c>
      <c r="F24" s="6">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3</v>
      </c>
      <c r="G24" t="str">
        <f>'Funkcje danych ILF EIF '!B20</f>
        <v>EUFG - Usługa WYSLIJ_POWIADOMIENIE</v>
      </c>
    </row>
    <row r="25" spans="1:7" s="21" customFormat="1" x14ac:dyDescent="0.25">
      <c r="A25">
        <v>19</v>
      </c>
      <c r="B25" s="36" t="s">
        <v>970</v>
      </c>
      <c r="C25" s="6" t="s">
        <v>28</v>
      </c>
      <c r="D25">
        <v>1</v>
      </c>
      <c r="E25">
        <v>4</v>
      </c>
      <c r="F25" s="22">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3</v>
      </c>
      <c r="G25" t="str">
        <f>'Funkcje danych ILF EIF '!B20</f>
        <v>EUFG - Usługa WYSLIJ_POWIADOMIENIE</v>
      </c>
    </row>
    <row r="26" spans="1:7" x14ac:dyDescent="0.25">
      <c r="A26">
        <v>20</v>
      </c>
      <c r="B26" s="36" t="s">
        <v>971</v>
      </c>
      <c r="C26" s="6" t="s">
        <v>28</v>
      </c>
      <c r="D26">
        <v>1</v>
      </c>
      <c r="E26">
        <v>4</v>
      </c>
      <c r="F26" s="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3</v>
      </c>
      <c r="G26" t="str">
        <f>'Funkcje danych ILF EIF '!B20</f>
        <v>EUFG - Usługa WYSLIJ_POWIADOMIENIE</v>
      </c>
    </row>
    <row r="27" spans="1:7" x14ac:dyDescent="0.25">
      <c r="A27">
        <v>21</v>
      </c>
      <c r="B27" s="36" t="s">
        <v>972</v>
      </c>
      <c r="C27" s="6" t="s">
        <v>28</v>
      </c>
      <c r="D27">
        <v>1</v>
      </c>
      <c r="E27">
        <v>4</v>
      </c>
      <c r="F27" s="6">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3</v>
      </c>
      <c r="G27" t="str">
        <f>'Funkcje danych ILF EIF '!B20</f>
        <v>EUFG - Usługa WYSLIJ_POWIADOMIENIE</v>
      </c>
    </row>
    <row r="28" spans="1:7" x14ac:dyDescent="0.25">
      <c r="A28">
        <v>22</v>
      </c>
      <c r="B28" s="36" t="s">
        <v>973</v>
      </c>
      <c r="C28" s="6" t="s">
        <v>28</v>
      </c>
      <c r="D28">
        <v>1</v>
      </c>
      <c r="E28">
        <v>4</v>
      </c>
      <c r="F28" s="6">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3</v>
      </c>
      <c r="G28" t="str">
        <f>'Funkcje danych ILF EIF '!B20</f>
        <v>EUFG - Usługa WYSLIJ_POWIADOMIENIE</v>
      </c>
    </row>
    <row r="29" spans="1:7" ht="30" x14ac:dyDescent="0.25">
      <c r="A29">
        <v>23</v>
      </c>
      <c r="B29" t="s">
        <v>1141</v>
      </c>
      <c r="C29" s="6" t="s">
        <v>32</v>
      </c>
      <c r="D29">
        <v>2</v>
      </c>
      <c r="E29">
        <v>61</v>
      </c>
      <c r="F29" s="6">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7</v>
      </c>
      <c r="G29" s="6" t="str">
        <f>'Funkcje danych ILF EIF '!B47&amp;CHAR(10)&amp;'Funkcje danych ILF EIF '!B167</f>
        <v>WMOS Sprawozdanie statystyczne
EUFG - SZABLONY</v>
      </c>
    </row>
    <row r="30" spans="1:7" ht="30" x14ac:dyDescent="0.25">
      <c r="A30">
        <v>24</v>
      </c>
      <c r="B30" t="s">
        <v>1142</v>
      </c>
      <c r="C30" s="6" t="s">
        <v>32</v>
      </c>
      <c r="D30">
        <v>2</v>
      </c>
      <c r="E30">
        <v>37</v>
      </c>
      <c r="F30" s="6">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7</v>
      </c>
      <c r="G30" s="6" t="str">
        <f>'Funkcje danych ILF EIF '!B48&amp;CHAR(10)&amp;'Funkcje danych ILF EIF '!B167</f>
        <v>WMOS Deklaracja składki
EUFG - SZABLONY</v>
      </c>
    </row>
    <row r="31" spans="1:7" x14ac:dyDescent="0.25">
      <c r="A31">
        <v>25</v>
      </c>
      <c r="B31" t="s">
        <v>1274</v>
      </c>
      <c r="C31" s="6" t="s">
        <v>32</v>
      </c>
      <c r="D31">
        <v>1</v>
      </c>
      <c r="E31">
        <v>1</v>
      </c>
      <c r="F31" s="6">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4</v>
      </c>
      <c r="G31" t="str">
        <f>'Funkcje danych ILF EIF '!B47</f>
        <v>WMOS Sprawozdanie statystyczne</v>
      </c>
    </row>
    <row r="32" spans="1:7" x14ac:dyDescent="0.25">
      <c r="A32">
        <v>26</v>
      </c>
      <c r="B32" t="s">
        <v>1275</v>
      </c>
      <c r="C32" s="6" t="s">
        <v>32</v>
      </c>
      <c r="D32">
        <v>1</v>
      </c>
      <c r="E32">
        <v>1</v>
      </c>
      <c r="F32" s="6">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4</v>
      </c>
      <c r="G32" t="str">
        <f>'Funkcje danych ILF EIF '!B48</f>
        <v>WMOS Deklaracja składki</v>
      </c>
    </row>
    <row r="33" spans="1:7" x14ac:dyDescent="0.25">
      <c r="A33">
        <v>27</v>
      </c>
      <c r="B33" s="36" t="s">
        <v>1280</v>
      </c>
      <c r="C33" s="6" t="s">
        <v>19</v>
      </c>
      <c r="D33">
        <v>2</v>
      </c>
      <c r="E33">
        <v>1</v>
      </c>
      <c r="F33" s="6">
        <f>IF(OR(D33="",E33=""),"-",IF(C33=Config!$F$2,IF(D33&lt;2,IF(E33&lt;=5,Config!$G$3,IF(E33&lt;=19,Config!$H$3,IF(E33&gt;19,Config!$I$3,""))),IF(AND(D33=2,D33&lt;=5),IF(E33&lt;=5,Config!$G$4,IF(E33&lt;=19,Config!$H$4,IF(E33&gt;19,Config!$I$4,""))),IF(D33&gt;2,IF(E33&lt;=5,Config!$G$5,IF(E33&lt;=19,Config!$H$5,IF(E33&gt;19,Config!$I$5,"")))))),IF(C33=Config!$F$6,IF(D33&lt;2,IF(E33&lt;=5,Config!$G$7,IF(E33&lt;=19,Config!$H$7,IF(E33&gt;19,Config!$I$7,""))),IF(AND(D33&gt;=2,D33&lt;=3),IF(E33&lt;=5,Config!$G$8,IF(E33&lt;=19,Config!$H$8,IF(E33&gt;19,Config!$I$8,""))),IF(D33&gt;3,IF(E33&lt;=5,Config!$G$9,IF(E33&lt;=19,Config!$H$9,IF(E33&gt;19,Config!$I$9,"")))))),IF(C33=Config!$F$10,IF(D33&lt;2,IF(E33&lt;=4,Config!$G$11,IF(E33&lt;=15,Config!$H$11,IF(E33&gt;15,Config!$I$11,""))),IF(D33=2,IF(E33&lt;=4,Config!$G$12,IF(E33&lt;=15,Config!$H$12,IF(E33&gt;15,Config!$I$12,""))),IF(D33&gt;2,IF(E33&lt;=4,Config!$G$13,IF(E33&lt;=15,Config!$H$13,IF(E33&gt;15,Config!$I$13,"")))))),"ERROR"))))</f>
        <v>3</v>
      </c>
      <c r="G33" t="str">
        <f>'Funkcje danych ILF EIF '!B34</f>
        <v>EUFG - Usługa LOGOWANIE_INTERAKCJI</v>
      </c>
    </row>
    <row r="34" spans="1:7" x14ac:dyDescent="0.25">
      <c r="B34" s="7"/>
      <c r="C34" s="6"/>
      <c r="F34" s="6" t="str">
        <f>IF(OR(D34="",E34=""),"-",IF(C34=Config!$F$2,IF(D34&lt;2,IF(E34&lt;=5,Config!$G$3,IF(E34&lt;=19,Config!$H$3,IF(E34&gt;19,Config!$I$3,""))),IF(AND(D34=2,D34&lt;=5),IF(E34&lt;=5,Config!$G$4,IF(E34&lt;=19,Config!$H$4,IF(E34&gt;19,Config!$I$4,""))),IF(D34&gt;2,IF(E34&lt;=5,Config!$G$5,IF(E34&lt;=19,Config!$H$5,IF(E34&gt;19,Config!$I$5,"")))))),IF(C34=Config!$F$6,IF(D34&lt;2,IF(E34&lt;=5,Config!$G$7,IF(E34&lt;=19,Config!$H$7,IF(E34&gt;19,Config!$I$7,""))),IF(AND(D34&gt;=2,D34&lt;=3),IF(E34&lt;=5,Config!$G$8,IF(E34&lt;=19,Config!$H$8,IF(E34&gt;19,Config!$I$8,""))),IF(D34&gt;3,IF(E34&lt;=5,Config!$G$9,IF(E34&lt;=19,Config!$H$9,IF(E34&gt;19,Config!$I$9,"")))))),IF(C34=Config!$F$10,IF(D34&lt;2,IF(E34&lt;=4,Config!$G$11,IF(E34&lt;=15,Config!$H$11,IF(E34&gt;15,Config!$I$11,""))),IF(D34=2,IF(E34&lt;=4,Config!$G$12,IF(E34&lt;=15,Config!$H$12,IF(E34&gt;15,Config!$I$12,""))),IF(D34&gt;2,IF(E34&lt;=4,Config!$G$13,IF(E34&lt;=15,Config!$H$13,IF(E34&gt;15,Config!$I$13,"")))))),"ERROR"))))</f>
        <v>-</v>
      </c>
    </row>
    <row r="35" spans="1:7" x14ac:dyDescent="0.25">
      <c r="C35" s="6"/>
      <c r="F35" s="6" t="str">
        <f>IF(OR(D35="",E35=""),"-",IF(C35=Config!$F$2,IF(D35&lt;2,IF(E35&lt;=5,Config!$G$3,IF(E35&lt;=19,Config!$H$3,IF(E35&gt;19,Config!$I$3,""))),IF(AND(D35=2,D35&lt;=5),IF(E35&lt;=5,Config!$G$4,IF(E35&lt;=19,Config!$H$4,IF(E35&gt;19,Config!$I$4,""))),IF(D35&gt;2,IF(E35&lt;=5,Config!$G$5,IF(E35&lt;=19,Config!$H$5,IF(E35&gt;19,Config!$I$5,"")))))),IF(C35=Config!$F$6,IF(D35&lt;2,IF(E35&lt;=5,Config!$G$7,IF(E35&lt;=19,Config!$H$7,IF(E35&gt;19,Config!$I$7,""))),IF(AND(D35&gt;=2,D35&lt;=3),IF(E35&lt;=5,Config!$G$8,IF(E35&lt;=19,Config!$H$8,IF(E35&gt;19,Config!$I$8,""))),IF(D35&gt;3,IF(E35&lt;=5,Config!$G$9,IF(E35&lt;=19,Config!$H$9,IF(E35&gt;19,Config!$I$9,"")))))),IF(C35=Config!$F$10,IF(D35&lt;2,IF(E35&lt;=4,Config!$G$11,IF(E35&lt;=15,Config!$H$11,IF(E35&gt;15,Config!$I$11,""))),IF(D35=2,IF(E35&lt;=4,Config!$G$12,IF(E35&lt;=15,Config!$H$12,IF(E35&gt;15,Config!$I$12,""))),IF(D35&gt;2,IF(E35&lt;=4,Config!$G$13,IF(E35&lt;=15,Config!$H$13,IF(E35&gt;15,Config!$I$13,"")))))),"ERROR"))))</f>
        <v>-</v>
      </c>
    </row>
    <row r="36" spans="1:7" x14ac:dyDescent="0.25">
      <c r="C36" s="6"/>
      <c r="F36" s="6" t="str">
        <f>IF(OR(D36="",E36=""),"-",IF(C36=Config!$F$2,IF(D36&lt;2,IF(E36&lt;=5,Config!$G$3,IF(E36&lt;=19,Config!$H$3,IF(E36&gt;19,Config!$I$3,""))),IF(AND(D36=2,D36&lt;=5),IF(E36&lt;=5,Config!$G$4,IF(E36&lt;=19,Config!$H$4,IF(E36&gt;19,Config!$I$4,""))),IF(D36&gt;2,IF(E36&lt;=5,Config!$G$5,IF(E36&lt;=19,Config!$H$5,IF(E36&gt;19,Config!$I$5,"")))))),IF(C36=Config!$F$6,IF(D36&lt;2,IF(E36&lt;=5,Config!$G$7,IF(E36&lt;=19,Config!$H$7,IF(E36&gt;19,Config!$I$7,""))),IF(AND(D36&gt;=2,D36&lt;=3),IF(E36&lt;=5,Config!$G$8,IF(E36&lt;=19,Config!$H$8,IF(E36&gt;19,Config!$I$8,""))),IF(D36&gt;3,IF(E36&lt;=5,Config!$G$9,IF(E36&lt;=19,Config!$H$9,IF(E36&gt;19,Config!$I$9,"")))))),IF(C36=Config!$F$10,IF(D36&lt;2,IF(E36&lt;=4,Config!$G$11,IF(E36&lt;=15,Config!$H$11,IF(E36&gt;15,Config!$I$11,""))),IF(D36=2,IF(E36&lt;=4,Config!$G$12,IF(E36&lt;=15,Config!$H$12,IF(E36&gt;15,Config!$I$12,""))),IF(D36&gt;2,IF(E36&lt;=4,Config!$G$13,IF(E36&lt;=15,Config!$H$13,IF(E36&gt;15,Config!$I$13,"")))))),"ERROR"))))</f>
        <v>-</v>
      </c>
    </row>
    <row r="37" spans="1:7" x14ac:dyDescent="0.25">
      <c r="C37" s="6"/>
      <c r="F37" s="6" t="str">
        <f>IF(OR(D37="",E37=""),"-",IF(C37=Config!$F$2,IF(D37&lt;2,IF(E37&lt;=5,Config!$G$3,IF(E37&lt;=19,Config!$H$3,IF(E37&gt;19,Config!$I$3,""))),IF(AND(D37=2,D37&lt;=5),IF(E37&lt;=5,Config!$G$4,IF(E37&lt;=19,Config!$H$4,IF(E37&gt;19,Config!$I$4,""))),IF(D37&gt;2,IF(E37&lt;=5,Config!$G$5,IF(E37&lt;=19,Config!$H$5,IF(E37&gt;19,Config!$I$5,"")))))),IF(C37=Config!$F$6,IF(D37&lt;2,IF(E37&lt;=5,Config!$G$7,IF(E37&lt;=19,Config!$H$7,IF(E37&gt;19,Config!$I$7,""))),IF(AND(D37&gt;=2,D37&lt;=3),IF(E37&lt;=5,Config!$G$8,IF(E37&lt;=19,Config!$H$8,IF(E37&gt;19,Config!$I$8,""))),IF(D37&gt;3,IF(E37&lt;=5,Config!$G$9,IF(E37&lt;=19,Config!$H$9,IF(E37&gt;19,Config!$I$9,"")))))),IF(C37=Config!$F$10,IF(D37&lt;2,IF(E37&lt;=4,Config!$G$11,IF(E37&lt;=15,Config!$H$11,IF(E37&gt;15,Config!$I$11,""))),IF(D37=2,IF(E37&lt;=4,Config!$G$12,IF(E37&lt;=15,Config!$H$12,IF(E37&gt;15,Config!$I$12,""))),IF(D37&gt;2,IF(E37&lt;=4,Config!$G$13,IF(E37&lt;=15,Config!$H$13,IF(E37&gt;15,Config!$I$13,"")))))),"ERROR"))))</f>
        <v>-</v>
      </c>
    </row>
  </sheetData>
  <mergeCells count="4">
    <mergeCell ref="A1:B1"/>
    <mergeCell ref="A2:B2"/>
    <mergeCell ref="A3:B3"/>
    <mergeCell ref="A4:B4"/>
  </mergeCells>
  <pageMargins left="0.7" right="0.7" top="0.75" bottom="0.75" header="0.3" footer="0.3"/>
  <pageSetup orientation="portrait" r:id="rId1"/>
  <ignoredErrors>
    <ignoredError sqref="G10"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E73D3A8-5DBC-4E40-A628-F34DF3F7F047}">
          <x14:formula1>
            <xm:f>Config!$V$3:$V$6</xm:f>
          </x14:formula1>
          <xm:sqref>C7:C37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3614E-FB8B-4A29-A78F-DC01220A28D2}">
  <dimension ref="A1:B8"/>
  <sheetViews>
    <sheetView tabSelected="1" workbookViewId="0">
      <selection activeCell="E9" sqref="E9"/>
    </sheetView>
  </sheetViews>
  <sheetFormatPr defaultRowHeight="15" x14ac:dyDescent="0.25"/>
  <cols>
    <col min="1" max="1" width="63.42578125" bestFit="1" customWidth="1"/>
    <col min="2" max="2" width="17.7109375" customWidth="1"/>
  </cols>
  <sheetData>
    <row r="1" spans="1:2" ht="15.75" thickBot="1" x14ac:dyDescent="0.3"/>
    <row r="2" spans="1:2" ht="15.75" thickBot="1" x14ac:dyDescent="0.3">
      <c r="A2" s="9" t="s">
        <v>43</v>
      </c>
      <c r="B2" s="57">
        <f>SUM(WMP!C1,WAPI!C1,WMSO!C1,WSTAT!C1,WWAS!C1,WMZL!C1,WINF!C1,WWPP!C1,WMOB!C1,WMSP!C1,WMUD!C1,WMZOI!C1,WMKF!C1,WMKZU!C1,WWER!C1,WWOC!C1,WREP!C1,WMZR!C1,WMOK!C1,WPLIK!C1,WDEL!C1,WMWN!C1,WMOS!C1,WWYS!C1,WCMS!C1,)</f>
        <v>447</v>
      </c>
    </row>
    <row r="3" spans="1:2" ht="15.75" thickBot="1" x14ac:dyDescent="0.3">
      <c r="A3" s="10" t="s">
        <v>44</v>
      </c>
      <c r="B3" s="12">
        <f>'Funkcje danych ILF EIF '!C1</f>
        <v>101</v>
      </c>
    </row>
    <row r="4" spans="1:2" ht="15.75" thickBot="1" x14ac:dyDescent="0.3">
      <c r="A4" s="10" t="s">
        <v>45</v>
      </c>
      <c r="B4" s="12">
        <f>'Funkcje danych ILF EIF '!C2</f>
        <v>64</v>
      </c>
    </row>
    <row r="5" spans="1:2" ht="15.75" thickBot="1" x14ac:dyDescent="0.3">
      <c r="A5" s="10" t="s">
        <v>46</v>
      </c>
      <c r="B5" s="12">
        <f>SUM(WMP!C2,WAPI!C2,WMSO!C2,WSTAT!C2,WWAS!C2,WMZL!C2,WINF!C2,WWPP!C2,WMOB!C2,WMSP!C2,WMUD!C2,WMZOI!C2,WMKF!C2,WMKZU!C2,WWER!C2,WWOC!C2,WREP!C2,WMZR!C2,WMOK!C2,WPLIK!C2,WDEL!C2,WMWN!C2,WMOS!C2,WWYS!C2,WCMS!C2,)</f>
        <v>169</v>
      </c>
    </row>
    <row r="6" spans="1:2" ht="15.75" thickBot="1" x14ac:dyDescent="0.3">
      <c r="A6" s="10" t="s">
        <v>47</v>
      </c>
      <c r="B6" s="12">
        <f>SUM(WMP!C3,WAPI!C3,WMSO!C3,WSTAT!C3,WWAS!C3,WMZL!C3,WINF!C3,WWPP!C3,WMOB!C3,WMSP!C3,WMUD!C3,WMZOI!C3,WMKF!C3,WMKZU!C3,WWER!C3,WWOC!C3,WREP!C3,WMZR!C3,WMOK!C3,WPLIK!C3,WDEL!C3,WMWN!C3,WMOS!C3,WWYS!C3,WCMS!C3,)</f>
        <v>175</v>
      </c>
    </row>
    <row r="7" spans="1:2" ht="15.75" thickBot="1" x14ac:dyDescent="0.3">
      <c r="A7" s="10" t="s">
        <v>48</v>
      </c>
      <c r="B7" s="12">
        <f>SUM(WMP!C4,WAPI!C4,WMSO!C4,WSTAT!C4,WWAS!C4,WMZL!C4,WINF!C4,WWPP!C4,WMOB!C4,WMSP!C4,WMUD!C4,WMZOI!C4,WMKF!C4,WMKZU!C4,WWER!C4,WWOC!C4,WREP!C4,WMZR!C4,WMOK!C4,WPLIK!C4,WDEL!C4,WMWN!C4,WMOS!C4,WWYS!C4,WCMS!C4,)</f>
        <v>103</v>
      </c>
    </row>
    <row r="8" spans="1:2" ht="15.75" thickBot="1" x14ac:dyDescent="0.3">
      <c r="A8" s="11" t="s">
        <v>49</v>
      </c>
      <c r="B8" s="12">
        <f>SUM(WMP!C5,WAPI!C5,WMSO!C5,WSTAT!C5,WWAS!C5,WMZL!C5,WINF!C5,WWPP!C5,WMOB!C5,WMSP!C5,WMUD!C5,WMZOI!C5,WMKF!C5,WMKZU!C5,WWER!C5,WWOC!C5,WREP!C5,WMZR!C5,WMOK!C5,WPLIK!C5,WDEL!C5,WMWN!C5,WMOS!C5,WWYS!C5,WCMS!C5,'Funkcje danych ILF EIF '!C3)</f>
        <v>2915</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ED367-956E-455E-8670-31B52BCB280B}">
  <dimension ref="A1:G14"/>
  <sheetViews>
    <sheetView workbookViewId="0">
      <selection activeCell="F7" sqref="F7:F14"/>
    </sheetView>
  </sheetViews>
  <sheetFormatPr defaultRowHeight="15" x14ac:dyDescent="0.25"/>
  <cols>
    <col min="1" max="1" width="3.28515625" bestFit="1" customWidth="1"/>
    <col min="2" max="2" width="52.42578125" customWidth="1"/>
    <col min="3" max="3" width="7.5703125" bestFit="1" customWidth="1"/>
    <col min="4" max="4" width="9.28515625" bestFit="1" customWidth="1"/>
    <col min="5" max="5" width="22.140625" customWidth="1"/>
    <col min="6" max="6" width="23.85546875" customWidth="1"/>
    <col min="7" max="7" width="49.140625" customWidth="1"/>
  </cols>
  <sheetData>
    <row r="1" spans="1:7" x14ac:dyDescent="0.25">
      <c r="A1" s="58" t="s">
        <v>43</v>
      </c>
      <c r="B1" s="59"/>
      <c r="C1" s="6">
        <f>COUNTIFS(B7:B1048576, "&lt;&gt;", C7:C1048576, "&lt;&gt;", D7:D1048576, "&lt;&gt;", E7:E1048576, "&lt;&gt;", F7:F1048576, "&lt;&gt;")</f>
        <v>8</v>
      </c>
      <c r="D1" s="6"/>
      <c r="E1" s="6"/>
      <c r="F1" s="6"/>
    </row>
    <row r="2" spans="1:7" x14ac:dyDescent="0.25">
      <c r="A2" s="58" t="s">
        <v>46</v>
      </c>
      <c r="B2" s="59"/>
      <c r="C2" s="6">
        <f>COUNTIFS(C7:C1048576, "EI", B7:B1048576, "&lt;&gt;", D7:D1048576, "&lt;&gt;", E7:E1048576, "&lt;&gt;", F7:F1048576, "&lt;&gt;")</f>
        <v>3</v>
      </c>
      <c r="D2" s="6"/>
      <c r="E2" s="6"/>
      <c r="F2" s="6"/>
    </row>
    <row r="3" spans="1:7" x14ac:dyDescent="0.25">
      <c r="A3" s="58" t="s">
        <v>47</v>
      </c>
      <c r="B3" s="59"/>
      <c r="C3" s="6">
        <f>COUNTIFS(C7:C1048576, "EO", B7:B1048576, "&lt;&gt;", D7:D1048576, "&lt;&gt;", E7:E1048576, "&lt;&gt;", F7:F1048576, "&lt;&gt;")</f>
        <v>1</v>
      </c>
      <c r="D3" s="6"/>
      <c r="E3" s="6"/>
      <c r="F3" s="6"/>
    </row>
    <row r="4" spans="1:7" x14ac:dyDescent="0.25">
      <c r="A4" s="58" t="s">
        <v>48</v>
      </c>
      <c r="B4" s="59"/>
      <c r="C4" s="6">
        <f>COUNTIFS(C7:C1048576, "EQ", B7:B1048576, "&lt;&gt;", D7:D1048576, "&lt;&gt;", E7:E1048576, "&lt;&gt;", F7:F1048576, "&lt;&gt;")</f>
        <v>4</v>
      </c>
      <c r="D4" s="6"/>
      <c r="E4" s="6"/>
      <c r="F4" s="6"/>
    </row>
    <row r="5" spans="1:7" ht="15.75" thickBot="1" x14ac:dyDescent="0.3">
      <c r="A5" s="16"/>
      <c r="B5" s="17" t="s">
        <v>52</v>
      </c>
      <c r="C5" s="6">
        <f>SUMIFS(F7:F1048576, B7:B1048576, "&lt;&gt;", D7:D1048576, "&lt;&gt;", E7:E1048576, "&lt;&gt;", F7:F1048576, "&lt;&gt;")</f>
        <v>31</v>
      </c>
      <c r="D5" s="6"/>
      <c r="E5" s="6"/>
      <c r="F5" s="6"/>
    </row>
    <row r="6" spans="1:7" ht="26.25" thickBot="1" x14ac:dyDescent="0.3">
      <c r="A6" s="18" t="s">
        <v>0</v>
      </c>
      <c r="B6" s="19" t="s">
        <v>1</v>
      </c>
      <c r="C6" s="20" t="s">
        <v>55</v>
      </c>
      <c r="D6" s="20" t="s">
        <v>121</v>
      </c>
      <c r="E6" s="20" t="s">
        <v>35</v>
      </c>
      <c r="F6" s="20" t="s">
        <v>6</v>
      </c>
      <c r="G6" s="18" t="s">
        <v>20</v>
      </c>
    </row>
    <row r="7" spans="1:7" x14ac:dyDescent="0.25">
      <c r="A7" s="41">
        <v>1</v>
      </c>
      <c r="B7" s="22" t="s">
        <v>1126</v>
      </c>
      <c r="C7" s="6" t="s">
        <v>28</v>
      </c>
      <c r="D7">
        <v>1</v>
      </c>
      <c r="E7">
        <v>23</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4</v>
      </c>
      <c r="G7" t="s">
        <v>929</v>
      </c>
    </row>
    <row r="8" spans="1:7" x14ac:dyDescent="0.25">
      <c r="A8" s="41">
        <v>2</v>
      </c>
      <c r="B8" t="s">
        <v>1124</v>
      </c>
      <c r="C8" s="6" t="s">
        <v>28</v>
      </c>
      <c r="D8">
        <v>1</v>
      </c>
      <c r="E8">
        <v>33</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4</v>
      </c>
      <c r="G8" t="s">
        <v>929</v>
      </c>
    </row>
    <row r="9" spans="1:7" x14ac:dyDescent="0.25">
      <c r="A9" s="41">
        <v>3</v>
      </c>
      <c r="B9" s="6" t="s">
        <v>1185</v>
      </c>
      <c r="C9" s="6" t="s">
        <v>28</v>
      </c>
      <c r="D9">
        <v>1</v>
      </c>
      <c r="E9">
        <v>33</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4</v>
      </c>
      <c r="G9" t="s">
        <v>929</v>
      </c>
    </row>
    <row r="10" spans="1:7" ht="45" x14ac:dyDescent="0.25">
      <c r="A10" s="41">
        <v>4</v>
      </c>
      <c r="B10" s="6" t="s">
        <v>1127</v>
      </c>
      <c r="C10" s="6" t="s">
        <v>28</v>
      </c>
      <c r="D10">
        <v>3</v>
      </c>
      <c r="E10">
        <v>23</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6</v>
      </c>
      <c r="G10" t="s">
        <v>1186</v>
      </c>
    </row>
    <row r="11" spans="1:7" x14ac:dyDescent="0.25">
      <c r="A11" s="41">
        <v>5</v>
      </c>
      <c r="B11" t="s">
        <v>1128</v>
      </c>
      <c r="C11" s="6" t="s">
        <v>19</v>
      </c>
      <c r="D11">
        <v>1</v>
      </c>
      <c r="E11">
        <v>7</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3</v>
      </c>
      <c r="G11" t="s">
        <v>1187</v>
      </c>
    </row>
    <row r="12" spans="1:7" x14ac:dyDescent="0.25">
      <c r="A12" s="41">
        <v>6</v>
      </c>
      <c r="B12" t="s">
        <v>1129</v>
      </c>
      <c r="C12" s="6" t="s">
        <v>19</v>
      </c>
      <c r="D12">
        <v>1</v>
      </c>
      <c r="E12">
        <v>6</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3</v>
      </c>
      <c r="G12" t="s">
        <v>1194</v>
      </c>
    </row>
    <row r="13" spans="1:7" x14ac:dyDescent="0.25">
      <c r="A13" s="41">
        <v>7</v>
      </c>
      <c r="B13" t="s">
        <v>1130</v>
      </c>
      <c r="C13" s="6" t="s">
        <v>19</v>
      </c>
      <c r="D13">
        <v>1</v>
      </c>
      <c r="E13">
        <v>8</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3</v>
      </c>
      <c r="G13" t="s">
        <v>929</v>
      </c>
    </row>
    <row r="14" spans="1:7" x14ac:dyDescent="0.25">
      <c r="A14" s="41">
        <v>8</v>
      </c>
      <c r="B14" t="s">
        <v>1184</v>
      </c>
      <c r="C14" s="6" t="s">
        <v>32</v>
      </c>
      <c r="D14">
        <v>1</v>
      </c>
      <c r="E14">
        <v>3</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4</v>
      </c>
      <c r="G14" t="str">
        <f>'Funkcje danych ILF EIF '!B34</f>
        <v>EUFG - Usługa LOGOWANIE_INTERAKCJI</v>
      </c>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C3098CC-1917-42D3-8981-2F317DD54740}">
          <x14:formula1>
            <xm:f>Config!$V$3:$V$6</xm:f>
          </x14:formula1>
          <xm:sqref>C7:C14</xm:sqref>
        </x14:dataValidation>
      </x14:dataValidations>
    </ext>
  </extLst>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85942-E158-4AD6-9DEE-72D84824281E}">
  <dimension ref="A1:G59"/>
  <sheetViews>
    <sheetView workbookViewId="0">
      <selection activeCell="C3" sqref="C3"/>
    </sheetView>
  </sheetViews>
  <sheetFormatPr defaultRowHeight="15" x14ac:dyDescent="0.25"/>
  <cols>
    <col min="1" max="1" width="3.28515625" bestFit="1" customWidth="1"/>
    <col min="2" max="2" width="67.28515625" bestFit="1" customWidth="1"/>
    <col min="3" max="3" width="8.7109375" customWidth="1"/>
    <col min="7" max="7" width="33.7109375" customWidth="1"/>
  </cols>
  <sheetData>
    <row r="1" spans="1:7" x14ac:dyDescent="0.25">
      <c r="A1" s="69" t="s">
        <v>43</v>
      </c>
      <c r="B1" s="69"/>
      <c r="C1" s="6">
        <f>COUNTIFS(B7:B1048576, "&lt;&gt;", C7:C1048576, "&lt;&gt;", D7:D1048576, "&lt;&gt;", E7:E1048576, "&lt;&gt;", F7:F1048576, "&lt;&gt;")</f>
        <v>35</v>
      </c>
      <c r="D1" s="6"/>
      <c r="E1" s="6"/>
      <c r="F1" s="6"/>
    </row>
    <row r="2" spans="1:7" x14ac:dyDescent="0.25">
      <c r="A2" s="69" t="s">
        <v>46</v>
      </c>
      <c r="B2" s="69"/>
      <c r="C2" s="6">
        <f>COUNTIFS(C7:C1048576, "EI", B7:B1048576, "&lt;&gt;", D7:D1048576, "&lt;&gt;", E7:E1048576, "&lt;&gt;", F7:F1048576, "&lt;&gt;")</f>
        <v>24</v>
      </c>
      <c r="D2" s="6"/>
      <c r="E2" s="6"/>
      <c r="F2" s="6"/>
    </row>
    <row r="3" spans="1:7" x14ac:dyDescent="0.25">
      <c r="A3" s="69" t="s">
        <v>47</v>
      </c>
      <c r="B3" s="69"/>
      <c r="C3" s="6">
        <f>COUNTIFS(C7:C1048576, "EO", B7:B1048576, "&lt;&gt;", D7:D1048576, "&lt;&gt;", E7:E1048576, "&lt;&gt;", F7:F1048576, "&lt;&gt;")</f>
        <v>11</v>
      </c>
      <c r="D3" s="6"/>
      <c r="E3" s="6"/>
      <c r="F3" s="6"/>
    </row>
    <row r="4" spans="1:7" x14ac:dyDescent="0.25">
      <c r="A4" s="69" t="s">
        <v>48</v>
      </c>
      <c r="B4" s="69"/>
      <c r="C4" s="6">
        <f>COUNTIFS(C7:C1048576, "EQ", B7:B1048576, "&lt;&gt;", D7:D1048576, "&lt;&gt;", E7:E1048576, "&lt;&gt;", F7:F1048576, "&lt;&gt;")</f>
        <v>0</v>
      </c>
      <c r="D4" s="6"/>
      <c r="E4" s="6"/>
      <c r="F4" s="6"/>
    </row>
    <row r="5" spans="1:7" ht="15.75" thickBot="1" x14ac:dyDescent="0.3">
      <c r="A5" s="23"/>
      <c r="B5" s="24" t="s">
        <v>52</v>
      </c>
      <c r="C5" s="6">
        <f>SUMIFS(F7:F1048576, B7:B1048576, "&lt;&gt;", D7:D1048576, "&lt;&gt;", E7:E1048576, "&lt;&gt;", F7:F1048576, "&lt;&gt;")</f>
        <v>116</v>
      </c>
      <c r="D5" s="6"/>
      <c r="E5" s="6"/>
      <c r="F5" s="6"/>
    </row>
    <row r="6" spans="1:7" ht="26.25" thickBot="1" x14ac:dyDescent="0.3">
      <c r="A6" s="25" t="s">
        <v>0</v>
      </c>
      <c r="B6" s="26" t="s">
        <v>1</v>
      </c>
      <c r="C6" s="27" t="s">
        <v>55</v>
      </c>
      <c r="D6" s="27" t="s">
        <v>121</v>
      </c>
      <c r="E6" s="27" t="s">
        <v>35</v>
      </c>
      <c r="F6" s="27" t="s">
        <v>6</v>
      </c>
      <c r="G6" s="25" t="s">
        <v>20</v>
      </c>
    </row>
    <row r="7" spans="1:7" x14ac:dyDescent="0.25">
      <c r="A7">
        <v>1</v>
      </c>
      <c r="B7" t="s">
        <v>261</v>
      </c>
      <c r="C7" s="6" t="s">
        <v>19</v>
      </c>
      <c r="D7" s="6">
        <v>1</v>
      </c>
      <c r="E7" s="6">
        <v>10</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3</v>
      </c>
    </row>
    <row r="8" spans="1:7" x14ac:dyDescent="0.25">
      <c r="A8">
        <f t="shared" ref="A8:A39" si="0">A7+1</f>
        <v>2</v>
      </c>
      <c r="B8" t="s">
        <v>302</v>
      </c>
      <c r="C8" s="6" t="s">
        <v>19</v>
      </c>
      <c r="D8" s="6"/>
      <c r="E8" s="6"/>
      <c r="F8" s="6" t="str">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v>
      </c>
    </row>
    <row r="9" spans="1:7" x14ac:dyDescent="0.25">
      <c r="A9">
        <f t="shared" si="0"/>
        <v>3</v>
      </c>
      <c r="B9" t="s">
        <v>1286</v>
      </c>
      <c r="C9" s="6" t="s">
        <v>19</v>
      </c>
      <c r="D9">
        <v>1</v>
      </c>
      <c r="E9">
        <v>5</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3</v>
      </c>
      <c r="G9" t="s">
        <v>1287</v>
      </c>
    </row>
    <row r="10" spans="1:7" x14ac:dyDescent="0.25">
      <c r="A10">
        <f t="shared" si="0"/>
        <v>4</v>
      </c>
      <c r="B10" t="s">
        <v>1288</v>
      </c>
      <c r="C10" s="6" t="s">
        <v>19</v>
      </c>
      <c r="D10">
        <v>1</v>
      </c>
      <c r="E10">
        <v>5</v>
      </c>
      <c r="F10" s="6">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3</v>
      </c>
      <c r="G10" t="s">
        <v>1287</v>
      </c>
    </row>
    <row r="11" spans="1:7" x14ac:dyDescent="0.25">
      <c r="A11">
        <f t="shared" si="0"/>
        <v>5</v>
      </c>
      <c r="B11" t="s">
        <v>1289</v>
      </c>
      <c r="C11" s="6" t="s">
        <v>32</v>
      </c>
      <c r="D11">
        <v>1</v>
      </c>
      <c r="E11">
        <v>1</v>
      </c>
      <c r="F11" s="6">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4</v>
      </c>
      <c r="G11" t="s">
        <v>1287</v>
      </c>
    </row>
    <row r="12" spans="1:7" x14ac:dyDescent="0.25">
      <c r="A12">
        <f t="shared" si="0"/>
        <v>6</v>
      </c>
      <c r="B12" t="s">
        <v>1290</v>
      </c>
      <c r="C12" s="6" t="s">
        <v>19</v>
      </c>
      <c r="D12">
        <v>1</v>
      </c>
      <c r="E12">
        <v>3</v>
      </c>
      <c r="F12" s="6">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3</v>
      </c>
      <c r="G12" t="s">
        <v>1287</v>
      </c>
    </row>
    <row r="13" spans="1:7" x14ac:dyDescent="0.25">
      <c r="A13">
        <f t="shared" si="0"/>
        <v>7</v>
      </c>
      <c r="B13" t="s">
        <v>1291</v>
      </c>
      <c r="C13" s="6" t="s">
        <v>32</v>
      </c>
      <c r="D13">
        <v>1</v>
      </c>
      <c r="E13">
        <v>2</v>
      </c>
      <c r="F13" s="6">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4</v>
      </c>
      <c r="G13" t="s">
        <v>1287</v>
      </c>
    </row>
    <row r="14" spans="1:7" x14ac:dyDescent="0.25">
      <c r="A14">
        <f t="shared" si="0"/>
        <v>8</v>
      </c>
      <c r="B14" t="s">
        <v>1293</v>
      </c>
      <c r="C14" s="6" t="s">
        <v>19</v>
      </c>
      <c r="D14" s="6">
        <v>1</v>
      </c>
      <c r="E14" s="6">
        <v>1</v>
      </c>
      <c r="F14" s="6">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3</v>
      </c>
    </row>
    <row r="15" spans="1:7" x14ac:dyDescent="0.25">
      <c r="A15">
        <f t="shared" si="0"/>
        <v>9</v>
      </c>
      <c r="B15" t="s">
        <v>293</v>
      </c>
      <c r="C15" s="6" t="s">
        <v>38</v>
      </c>
      <c r="F15" s="6" t="str">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v>
      </c>
    </row>
    <row r="16" spans="1:7" x14ac:dyDescent="0.25">
      <c r="A16">
        <f t="shared" si="0"/>
        <v>10</v>
      </c>
      <c r="B16" t="s">
        <v>1294</v>
      </c>
      <c r="C16" s="6" t="s">
        <v>19</v>
      </c>
      <c r="D16">
        <v>1</v>
      </c>
      <c r="E16">
        <v>5</v>
      </c>
      <c r="F16" s="6">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3</v>
      </c>
      <c r="G16" t="s">
        <v>291</v>
      </c>
    </row>
    <row r="17" spans="1:7" x14ac:dyDescent="0.25">
      <c r="A17">
        <f t="shared" si="0"/>
        <v>11</v>
      </c>
      <c r="B17" t="s">
        <v>259</v>
      </c>
      <c r="C17" s="6" t="s">
        <v>38</v>
      </c>
      <c r="D17" s="6"/>
      <c r="E17" s="6"/>
      <c r="F17" s="6" t="str">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v>
      </c>
    </row>
    <row r="18" spans="1:7" x14ac:dyDescent="0.25">
      <c r="A18">
        <f t="shared" si="0"/>
        <v>12</v>
      </c>
      <c r="B18" t="s">
        <v>267</v>
      </c>
      <c r="C18" s="6" t="s">
        <v>38</v>
      </c>
      <c r="D18" s="6"/>
      <c r="E18" s="6"/>
      <c r="F18" s="6" t="str">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v>
      </c>
    </row>
    <row r="19" spans="1:7" x14ac:dyDescent="0.25">
      <c r="A19">
        <f t="shared" si="0"/>
        <v>13</v>
      </c>
      <c r="B19" t="s">
        <v>270</v>
      </c>
      <c r="C19" s="6" t="s">
        <v>38</v>
      </c>
      <c r="D19" s="6"/>
      <c r="E19" s="6"/>
      <c r="F19" s="6" t="str">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v>
      </c>
    </row>
    <row r="20" spans="1:7" x14ac:dyDescent="0.25">
      <c r="A20">
        <f t="shared" si="0"/>
        <v>14</v>
      </c>
      <c r="B20" t="s">
        <v>1295</v>
      </c>
      <c r="C20" s="6" t="s">
        <v>19</v>
      </c>
      <c r="D20">
        <v>1</v>
      </c>
      <c r="E20">
        <v>5</v>
      </c>
      <c r="F20" s="6">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3</v>
      </c>
      <c r="G20" t="s">
        <v>1296</v>
      </c>
    </row>
    <row r="21" spans="1:7" x14ac:dyDescent="0.25">
      <c r="A21">
        <f t="shared" si="0"/>
        <v>15</v>
      </c>
      <c r="B21" t="s">
        <v>282</v>
      </c>
      <c r="C21" s="6" t="s">
        <v>38</v>
      </c>
      <c r="D21" s="6"/>
      <c r="E21" s="6"/>
      <c r="F21" s="6" t="str">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v>
      </c>
    </row>
    <row r="22" spans="1:7" x14ac:dyDescent="0.25">
      <c r="A22">
        <f t="shared" si="0"/>
        <v>16</v>
      </c>
      <c r="B22" t="s">
        <v>1297</v>
      </c>
      <c r="C22" s="6" t="s">
        <v>19</v>
      </c>
      <c r="D22">
        <v>1</v>
      </c>
      <c r="E22">
        <v>5</v>
      </c>
      <c r="F22" s="6">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3</v>
      </c>
      <c r="G22" t="s">
        <v>1298</v>
      </c>
    </row>
    <row r="23" spans="1:7" x14ac:dyDescent="0.25">
      <c r="A23">
        <f t="shared" si="0"/>
        <v>17</v>
      </c>
      <c r="B23" t="s">
        <v>296</v>
      </c>
      <c r="F23" s="6" t="str">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v>
      </c>
    </row>
    <row r="24" spans="1:7" x14ac:dyDescent="0.25">
      <c r="A24">
        <f t="shared" si="0"/>
        <v>18</v>
      </c>
      <c r="B24" t="s">
        <v>299</v>
      </c>
      <c r="C24" s="6" t="s">
        <v>38</v>
      </c>
      <c r="D24" s="6"/>
      <c r="E24" s="6"/>
      <c r="F24" s="6" t="str">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v>
      </c>
    </row>
    <row r="25" spans="1:7" x14ac:dyDescent="0.25">
      <c r="A25">
        <f t="shared" si="0"/>
        <v>19</v>
      </c>
      <c r="B25" t="s">
        <v>277</v>
      </c>
      <c r="C25" s="6" t="s">
        <v>38</v>
      </c>
      <c r="D25" s="6"/>
      <c r="E25" s="6"/>
      <c r="F25" s="6" t="str">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v>
      </c>
    </row>
    <row r="26" spans="1:7" x14ac:dyDescent="0.25">
      <c r="A26">
        <f t="shared" si="0"/>
        <v>20</v>
      </c>
      <c r="B26" t="s">
        <v>1304</v>
      </c>
      <c r="C26" s="6" t="s">
        <v>19</v>
      </c>
      <c r="D26">
        <v>1</v>
      </c>
      <c r="E26">
        <v>5</v>
      </c>
      <c r="F26" s="6">
        <f>IF(OR(D26="",E26=""),"-",IF(C26=Config!$F$2,IF(D26&lt;2,IF(E26&lt;=5,Config!$G$3,IF(E26&lt;=19,Config!$H$3,IF(E26&gt;19,Config!$I$3,""))),IF(AND(D26=2,D26&lt;=5),IF(E26&lt;=5,Config!$G$4,IF(E26&lt;=19,Config!$H$4,IF(E26&gt;19,Config!$I$4,""))),IF(D26&gt;2,IF(E26&lt;=5,Config!$G$5,IF(E26&lt;=19,Config!$H$5,IF(E26&gt;19,Config!$I$5,"")))))),IF(C26=Config!$F$6,IF(D26&lt;2,IF(E26&lt;=5,Config!$G$7,IF(E26&lt;=19,Config!$H$7,IF(E26&gt;19,Config!$I$7,""))),IF(AND(D26&gt;=2,D26&lt;=3),IF(E26&lt;=5,Config!$G$8,IF(E26&lt;=19,Config!$H$8,IF(E26&gt;19,Config!$I$8,""))),IF(D26&gt;3,IF(E26&lt;=5,Config!$G$9,IF(E26&lt;=19,Config!$H$9,IF(E26&gt;19,Config!$I$9,"")))))),IF(C26=Config!$F$10,IF(D26&lt;2,IF(E26&lt;=4,Config!$G$11,IF(E26&lt;=15,Config!$H$11,IF(E26&gt;15,Config!$I$11,""))),IF(D26=2,IF(E26&lt;=4,Config!$G$12,IF(E26&lt;=15,Config!$H$12,IF(E26&gt;15,Config!$I$12,""))),IF(D26&gt;2,IF(E26&lt;=4,Config!$G$13,IF(E26&lt;=15,Config!$H$13,IF(E26&gt;15,Config!$I$13,"")))))),"ERROR"))))</f>
        <v>3</v>
      </c>
      <c r="G26" t="s">
        <v>1305</v>
      </c>
    </row>
    <row r="27" spans="1:7" x14ac:dyDescent="0.25">
      <c r="A27">
        <f t="shared" si="0"/>
        <v>21</v>
      </c>
      <c r="B27" t="s">
        <v>285</v>
      </c>
      <c r="C27" s="6" t="s">
        <v>38</v>
      </c>
      <c r="D27" s="6"/>
      <c r="E27" s="6"/>
      <c r="F27" s="6" t="str">
        <f>IF(OR(D27="",E27=""),"-",IF(C27=Config!$F$2,IF(D27&lt;2,IF(E27&lt;=5,Config!$G$3,IF(E27&lt;=19,Config!$H$3,IF(E27&gt;19,Config!$I$3,""))),IF(AND(D27=2,D27&lt;=5),IF(E27&lt;=5,Config!$G$4,IF(E27&lt;=19,Config!$H$4,IF(E27&gt;19,Config!$I$4,""))),IF(D27&gt;2,IF(E27&lt;=5,Config!$G$5,IF(E27&lt;=19,Config!$H$5,IF(E27&gt;19,Config!$I$5,"")))))),IF(C27=Config!$F$6,IF(D27&lt;2,IF(E27&lt;=5,Config!$G$7,IF(E27&lt;=19,Config!$H$7,IF(E27&gt;19,Config!$I$7,""))),IF(AND(D27&gt;=2,D27&lt;=3),IF(E27&lt;=5,Config!$G$8,IF(E27&lt;=19,Config!$H$8,IF(E27&gt;19,Config!$I$8,""))),IF(D27&gt;3,IF(E27&lt;=5,Config!$G$9,IF(E27&lt;=19,Config!$H$9,IF(E27&gt;19,Config!$I$9,"")))))),IF(C27=Config!$F$10,IF(D27&lt;2,IF(E27&lt;=4,Config!$G$11,IF(E27&lt;=15,Config!$H$11,IF(E27&gt;15,Config!$I$11,""))),IF(D27=2,IF(E27&lt;=4,Config!$G$12,IF(E27&lt;=15,Config!$H$12,IF(E27&gt;15,Config!$I$12,""))),IF(D27&gt;2,IF(E27&lt;=4,Config!$G$13,IF(E27&lt;=15,Config!$H$13,IF(E27&gt;15,Config!$I$13,"")))))),"ERROR"))))</f>
        <v>-</v>
      </c>
    </row>
    <row r="28" spans="1:7" x14ac:dyDescent="0.25">
      <c r="A28">
        <f t="shared" si="0"/>
        <v>22</v>
      </c>
      <c r="B28" t="s">
        <v>1310</v>
      </c>
      <c r="C28" s="6" t="s">
        <v>19</v>
      </c>
      <c r="D28">
        <v>1</v>
      </c>
      <c r="E28">
        <v>5</v>
      </c>
      <c r="F28" s="6">
        <f>IF(OR(D28="",E28=""),"-",IF(C28=Config!$F$2,IF(D28&lt;2,IF(E28&lt;=5,Config!$G$3,IF(E28&lt;=19,Config!$H$3,IF(E28&gt;19,Config!$I$3,""))),IF(AND(D28=2,D28&lt;=5),IF(E28&lt;=5,Config!$G$4,IF(E28&lt;=19,Config!$H$4,IF(E28&gt;19,Config!$I$4,""))),IF(D28&gt;2,IF(E28&lt;=5,Config!$G$5,IF(E28&lt;=19,Config!$H$5,IF(E28&gt;19,Config!$I$5,"")))))),IF(C28=Config!$F$6,IF(D28&lt;2,IF(E28&lt;=5,Config!$G$7,IF(E28&lt;=19,Config!$H$7,IF(E28&gt;19,Config!$I$7,""))),IF(AND(D28&gt;=2,D28&lt;=3),IF(E28&lt;=5,Config!$G$8,IF(E28&lt;=19,Config!$H$8,IF(E28&gt;19,Config!$I$8,""))),IF(D28&gt;3,IF(E28&lt;=5,Config!$G$9,IF(E28&lt;=19,Config!$H$9,IF(E28&gt;19,Config!$I$9,"")))))),IF(C28=Config!$F$10,IF(D28&lt;2,IF(E28&lt;=4,Config!$G$11,IF(E28&lt;=15,Config!$H$11,IF(E28&gt;15,Config!$I$11,""))),IF(D28=2,IF(E28&lt;=4,Config!$G$12,IF(E28&lt;=15,Config!$H$12,IF(E28&gt;15,Config!$I$12,""))),IF(D28&gt;2,IF(E28&lt;=4,Config!$G$13,IF(E28&lt;=15,Config!$H$13,IF(E28&gt;15,Config!$I$13,"")))))),"ERROR"))))</f>
        <v>3</v>
      </c>
      <c r="G28" t="s">
        <v>1311</v>
      </c>
    </row>
    <row r="29" spans="1:7" x14ac:dyDescent="0.25">
      <c r="A29">
        <f t="shared" si="0"/>
        <v>23</v>
      </c>
      <c r="B29" t="s">
        <v>288</v>
      </c>
      <c r="C29" s="6" t="s">
        <v>38</v>
      </c>
      <c r="D29" s="6"/>
      <c r="E29" s="6"/>
      <c r="F29" s="6" t="str">
        <f>IF(OR(D29="",E29=""),"-",IF(C29=Config!$F$2,IF(D29&lt;2,IF(E29&lt;=5,Config!$G$3,IF(E29&lt;=19,Config!$H$3,IF(E29&gt;19,Config!$I$3,""))),IF(AND(D29=2,D29&lt;=5),IF(E29&lt;=5,Config!$G$4,IF(E29&lt;=19,Config!$H$4,IF(E29&gt;19,Config!$I$4,""))),IF(D29&gt;2,IF(E29&lt;=5,Config!$G$5,IF(E29&lt;=19,Config!$H$5,IF(E29&gt;19,Config!$I$5,"")))))),IF(C29=Config!$F$6,IF(D29&lt;2,IF(E29&lt;=5,Config!$G$7,IF(E29&lt;=19,Config!$H$7,IF(E29&gt;19,Config!$I$7,""))),IF(AND(D29&gt;=2,D29&lt;=3),IF(E29&lt;=5,Config!$G$8,IF(E29&lt;=19,Config!$H$8,IF(E29&gt;19,Config!$I$8,""))),IF(D29&gt;3,IF(E29&lt;=5,Config!$G$9,IF(E29&lt;=19,Config!$H$9,IF(E29&gt;19,Config!$I$9,"")))))),IF(C29=Config!$F$10,IF(D29&lt;2,IF(E29&lt;=4,Config!$G$11,IF(E29&lt;=15,Config!$H$11,IF(E29&gt;15,Config!$I$11,""))),IF(D29=2,IF(E29&lt;=4,Config!$G$12,IF(E29&lt;=15,Config!$H$12,IF(E29&gt;15,Config!$I$12,""))),IF(D29&gt;2,IF(E29&lt;=4,Config!$G$13,IF(E29&lt;=15,Config!$H$13,IF(E29&gt;15,Config!$I$13,"")))))),"ERROR"))))</f>
        <v>-</v>
      </c>
    </row>
    <row r="30" spans="1:7" x14ac:dyDescent="0.25">
      <c r="A30">
        <f t="shared" si="0"/>
        <v>24</v>
      </c>
      <c r="B30" t="s">
        <v>1321</v>
      </c>
      <c r="C30" s="6" t="s">
        <v>38</v>
      </c>
      <c r="D30" s="6"/>
      <c r="E30" s="6"/>
      <c r="F30" s="6" t="str">
        <f>IF(OR(D30="",E30=""),"-",IF(C30=Config!$F$2,IF(D30&lt;2,IF(E30&lt;=5,Config!$G$3,IF(E30&lt;=19,Config!$H$3,IF(E30&gt;19,Config!$I$3,""))),IF(AND(D30=2,D30&lt;=5),IF(E30&lt;=5,Config!$G$4,IF(E30&lt;=19,Config!$H$4,IF(E30&gt;19,Config!$I$4,""))),IF(D30&gt;2,IF(E30&lt;=5,Config!$G$5,IF(E30&lt;=19,Config!$H$5,IF(E30&gt;19,Config!$I$5,"")))))),IF(C30=Config!$F$6,IF(D30&lt;2,IF(E30&lt;=5,Config!$G$7,IF(E30&lt;=19,Config!$H$7,IF(E30&gt;19,Config!$I$7,""))),IF(AND(D30&gt;=2,D30&lt;=3),IF(E30&lt;=5,Config!$G$8,IF(E30&lt;=19,Config!$H$8,IF(E30&gt;19,Config!$I$8,""))),IF(D30&gt;3,IF(E30&lt;=5,Config!$G$9,IF(E30&lt;=19,Config!$H$9,IF(E30&gt;19,Config!$I$9,"")))))),IF(C30=Config!$F$10,IF(D30&lt;2,IF(E30&lt;=4,Config!$G$11,IF(E30&lt;=15,Config!$H$11,IF(E30&gt;15,Config!$I$11,""))),IF(D30=2,IF(E30&lt;=4,Config!$G$12,IF(E30&lt;=15,Config!$H$12,IF(E30&gt;15,Config!$I$12,""))),IF(D30&gt;2,IF(E30&lt;=4,Config!$G$13,IF(E30&lt;=15,Config!$H$13,IF(E30&gt;15,Config!$I$13,"")))))),"ERROR"))))</f>
        <v>-</v>
      </c>
    </row>
    <row r="31" spans="1:7" x14ac:dyDescent="0.25">
      <c r="A31">
        <f t="shared" si="0"/>
        <v>25</v>
      </c>
      <c r="B31" t="s">
        <v>1324</v>
      </c>
      <c r="C31" s="6" t="s">
        <v>19</v>
      </c>
      <c r="D31">
        <v>1</v>
      </c>
      <c r="E31">
        <v>5</v>
      </c>
      <c r="F31" s="6">
        <f>IF(OR(D31="",E31=""),"-",IF(C31=Config!$F$2,IF(D31&lt;2,IF(E31&lt;=5,Config!$G$3,IF(E31&lt;=19,Config!$H$3,IF(E31&gt;19,Config!$I$3,""))),IF(AND(D31=2,D31&lt;=5),IF(E31&lt;=5,Config!$G$4,IF(E31&lt;=19,Config!$H$4,IF(E31&gt;19,Config!$I$4,""))),IF(D31&gt;2,IF(E31&lt;=5,Config!$G$5,IF(E31&lt;=19,Config!$H$5,IF(E31&gt;19,Config!$I$5,"")))))),IF(C31=Config!$F$6,IF(D31&lt;2,IF(E31&lt;=5,Config!$G$7,IF(E31&lt;=19,Config!$H$7,IF(E31&gt;19,Config!$I$7,""))),IF(AND(D31&gt;=2,D31&lt;=3),IF(E31&lt;=5,Config!$G$8,IF(E31&lt;=19,Config!$H$8,IF(E31&gt;19,Config!$I$8,""))),IF(D31&gt;3,IF(E31&lt;=5,Config!$G$9,IF(E31&lt;=19,Config!$H$9,IF(E31&gt;19,Config!$I$9,"")))))),IF(C31=Config!$F$10,IF(D31&lt;2,IF(E31&lt;=4,Config!$G$11,IF(E31&lt;=15,Config!$H$11,IF(E31&gt;15,Config!$I$11,""))),IF(D31=2,IF(E31&lt;=4,Config!$G$12,IF(E31&lt;=15,Config!$H$12,IF(E31&gt;15,Config!$I$12,""))),IF(D31&gt;2,IF(E31&lt;=4,Config!$G$13,IF(E31&lt;=15,Config!$H$13,IF(E31&gt;15,Config!$I$13,"")))))),"ERROR"))))</f>
        <v>3</v>
      </c>
      <c r="G31" t="s">
        <v>1325</v>
      </c>
    </row>
    <row r="32" spans="1:7" x14ac:dyDescent="0.25">
      <c r="A32">
        <f t="shared" si="0"/>
        <v>26</v>
      </c>
      <c r="B32" t="s">
        <v>1326</v>
      </c>
      <c r="C32" s="6" t="s">
        <v>32</v>
      </c>
      <c r="D32">
        <v>1</v>
      </c>
      <c r="E32">
        <v>4</v>
      </c>
      <c r="F32" s="6">
        <f>IF(OR(D32="",E32=""),"-",IF(C32=Config!$F$2,IF(D32&lt;2,IF(E32&lt;=5,Config!$G$3,IF(E32&lt;=19,Config!$H$3,IF(E32&gt;19,Config!$I$3,""))),IF(AND(D32=2,D32&lt;=5),IF(E32&lt;=5,Config!$G$4,IF(E32&lt;=19,Config!$H$4,IF(E32&gt;19,Config!$I$4,""))),IF(D32&gt;2,IF(E32&lt;=5,Config!$G$5,IF(E32&lt;=19,Config!$H$5,IF(E32&gt;19,Config!$I$5,"")))))),IF(C32=Config!$F$6,IF(D32&lt;2,IF(E32&lt;=5,Config!$G$7,IF(E32&lt;=19,Config!$H$7,IF(E32&gt;19,Config!$I$7,""))),IF(AND(D32&gt;=2,D32&lt;=3),IF(E32&lt;=5,Config!$G$8,IF(E32&lt;=19,Config!$H$8,IF(E32&gt;19,Config!$I$8,""))),IF(D32&gt;3,IF(E32&lt;=5,Config!$G$9,IF(E32&lt;=19,Config!$H$9,IF(E32&gt;19,Config!$I$9,"")))))),IF(C32=Config!$F$10,IF(D32&lt;2,IF(E32&lt;=4,Config!$G$11,IF(E32&lt;=15,Config!$H$11,IF(E32&gt;15,Config!$I$11,""))),IF(D32=2,IF(E32&lt;=4,Config!$G$12,IF(E32&lt;=15,Config!$H$12,IF(E32&gt;15,Config!$I$12,""))),IF(D32&gt;2,IF(E32&lt;=4,Config!$G$13,IF(E32&lt;=15,Config!$H$13,IF(E32&gt;15,Config!$I$13,"")))))),"ERROR"))))</f>
        <v>4</v>
      </c>
      <c r="G32" t="s">
        <v>1325</v>
      </c>
    </row>
    <row r="33" spans="1:7" x14ac:dyDescent="0.25">
      <c r="A33">
        <f t="shared" si="0"/>
        <v>27</v>
      </c>
      <c r="B33" t="s">
        <v>1327</v>
      </c>
      <c r="C33" s="6" t="s">
        <v>19</v>
      </c>
      <c r="D33">
        <v>1</v>
      </c>
      <c r="E33">
        <v>5</v>
      </c>
      <c r="F33" s="6">
        <f>IF(OR(D33="",E33=""),"-",IF(C33=Config!$F$2,IF(D33&lt;2,IF(E33&lt;=5,Config!$G$3,IF(E33&lt;=19,Config!$H$3,IF(E33&gt;19,Config!$I$3,""))),IF(AND(D33=2,D33&lt;=5),IF(E33&lt;=5,Config!$G$4,IF(E33&lt;=19,Config!$H$4,IF(E33&gt;19,Config!$I$4,""))),IF(D33&gt;2,IF(E33&lt;=5,Config!$G$5,IF(E33&lt;=19,Config!$H$5,IF(E33&gt;19,Config!$I$5,"")))))),IF(C33=Config!$F$6,IF(D33&lt;2,IF(E33&lt;=5,Config!$G$7,IF(E33&lt;=19,Config!$H$7,IF(E33&gt;19,Config!$I$7,""))),IF(AND(D33&gt;=2,D33&lt;=3),IF(E33&lt;=5,Config!$G$8,IF(E33&lt;=19,Config!$H$8,IF(E33&gt;19,Config!$I$8,""))),IF(D33&gt;3,IF(E33&lt;=5,Config!$G$9,IF(E33&lt;=19,Config!$H$9,IF(E33&gt;19,Config!$I$9,"")))))),IF(C33=Config!$F$10,IF(D33&lt;2,IF(E33&lt;=4,Config!$G$11,IF(E33&lt;=15,Config!$H$11,IF(E33&gt;15,Config!$I$11,""))),IF(D33=2,IF(E33&lt;=4,Config!$G$12,IF(E33&lt;=15,Config!$H$12,IF(E33&gt;15,Config!$I$12,""))),IF(D33&gt;2,IF(E33&lt;=4,Config!$G$13,IF(E33&lt;=15,Config!$H$13,IF(E33&gt;15,Config!$I$13,"")))))),"ERROR"))))</f>
        <v>3</v>
      </c>
      <c r="G33" t="s">
        <v>1325</v>
      </c>
    </row>
    <row r="34" spans="1:7" x14ac:dyDescent="0.25">
      <c r="A34">
        <f t="shared" si="0"/>
        <v>28</v>
      </c>
      <c r="B34" t="s">
        <v>1328</v>
      </c>
      <c r="C34" s="6" t="s">
        <v>19</v>
      </c>
      <c r="D34">
        <v>1</v>
      </c>
      <c r="E34">
        <v>5</v>
      </c>
      <c r="F34" s="6">
        <f>IF(OR(D34="",E34=""),"-",IF(C34=Config!$F$2,IF(D34&lt;2,IF(E34&lt;=5,Config!$G$3,IF(E34&lt;=19,Config!$H$3,IF(E34&gt;19,Config!$I$3,""))),IF(AND(D34=2,D34&lt;=5),IF(E34&lt;=5,Config!$G$4,IF(E34&lt;=19,Config!$H$4,IF(E34&gt;19,Config!$I$4,""))),IF(D34&gt;2,IF(E34&lt;=5,Config!$G$5,IF(E34&lt;=19,Config!$H$5,IF(E34&gt;19,Config!$I$5,"")))))),IF(C34=Config!$F$6,IF(D34&lt;2,IF(E34&lt;=5,Config!$G$7,IF(E34&lt;=19,Config!$H$7,IF(E34&gt;19,Config!$I$7,""))),IF(AND(D34&gt;=2,D34&lt;=3),IF(E34&lt;=5,Config!$G$8,IF(E34&lt;=19,Config!$H$8,IF(E34&gt;19,Config!$I$8,""))),IF(D34&gt;3,IF(E34&lt;=5,Config!$G$9,IF(E34&lt;=19,Config!$H$9,IF(E34&gt;19,Config!$I$9,"")))))),IF(C34=Config!$F$10,IF(D34&lt;2,IF(E34&lt;=4,Config!$G$11,IF(E34&lt;=15,Config!$H$11,IF(E34&gt;15,Config!$I$11,""))),IF(D34=2,IF(E34&lt;=4,Config!$G$12,IF(E34&lt;=15,Config!$H$12,IF(E34&gt;15,Config!$I$12,""))),IF(D34&gt;2,IF(E34&lt;=4,Config!$G$13,IF(E34&lt;=15,Config!$H$13,IF(E34&gt;15,Config!$I$13,"")))))),"ERROR"))))</f>
        <v>3</v>
      </c>
      <c r="G34" t="s">
        <v>1325</v>
      </c>
    </row>
    <row r="35" spans="1:7" x14ac:dyDescent="0.25">
      <c r="A35">
        <f t="shared" si="0"/>
        <v>29</v>
      </c>
      <c r="B35" t="s">
        <v>1329</v>
      </c>
      <c r="C35" s="6" t="s">
        <v>19</v>
      </c>
      <c r="D35">
        <v>1</v>
      </c>
      <c r="E35">
        <v>5</v>
      </c>
      <c r="F35" s="6">
        <f>IF(OR(D35="",E35=""),"-",IF(C35=Config!$F$2,IF(D35&lt;2,IF(E35&lt;=5,Config!$G$3,IF(E35&lt;=19,Config!$H$3,IF(E35&gt;19,Config!$I$3,""))),IF(AND(D35=2,D35&lt;=5),IF(E35&lt;=5,Config!$G$4,IF(E35&lt;=19,Config!$H$4,IF(E35&gt;19,Config!$I$4,""))),IF(D35&gt;2,IF(E35&lt;=5,Config!$G$5,IF(E35&lt;=19,Config!$H$5,IF(E35&gt;19,Config!$I$5,"")))))),IF(C35=Config!$F$6,IF(D35&lt;2,IF(E35&lt;=5,Config!$G$7,IF(E35&lt;=19,Config!$H$7,IF(E35&gt;19,Config!$I$7,""))),IF(AND(D35&gt;=2,D35&lt;=3),IF(E35&lt;=5,Config!$G$8,IF(E35&lt;=19,Config!$H$8,IF(E35&gt;19,Config!$I$8,""))),IF(D35&gt;3,IF(E35&lt;=5,Config!$G$9,IF(E35&lt;=19,Config!$H$9,IF(E35&gt;19,Config!$I$9,"")))))),IF(C35=Config!$F$10,IF(D35&lt;2,IF(E35&lt;=4,Config!$G$11,IF(E35&lt;=15,Config!$H$11,IF(E35&gt;15,Config!$I$11,""))),IF(D35=2,IF(E35&lt;=4,Config!$G$12,IF(E35&lt;=15,Config!$H$12,IF(E35&gt;15,Config!$I$12,""))),IF(D35&gt;2,IF(E35&lt;=4,Config!$G$13,IF(E35&lt;=15,Config!$H$13,IF(E35&gt;15,Config!$I$13,"")))))),"ERROR"))))</f>
        <v>3</v>
      </c>
      <c r="G35" t="s">
        <v>1325</v>
      </c>
    </row>
    <row r="36" spans="1:7" x14ac:dyDescent="0.25">
      <c r="A36">
        <f t="shared" si="0"/>
        <v>30</v>
      </c>
      <c r="B36" t="s">
        <v>335</v>
      </c>
      <c r="C36" s="6" t="s">
        <v>38</v>
      </c>
      <c r="D36" s="6"/>
      <c r="E36" s="6"/>
      <c r="F36" s="6" t="str">
        <f>IF(OR(D36="",E36=""),"-",IF(C36=Config!$F$2,IF(D36&lt;2,IF(E36&lt;=5,Config!$G$3,IF(E36&lt;=19,Config!$H$3,IF(E36&gt;19,Config!$I$3,""))),IF(AND(D36=2,D36&lt;=5),IF(E36&lt;=5,Config!$G$4,IF(E36&lt;=19,Config!$H$4,IF(E36&gt;19,Config!$I$4,""))),IF(D36&gt;2,IF(E36&lt;=5,Config!$G$5,IF(E36&lt;=19,Config!$H$5,IF(E36&gt;19,Config!$I$5,"")))))),IF(C36=Config!$F$6,IF(D36&lt;2,IF(E36&lt;=5,Config!$G$7,IF(E36&lt;=19,Config!$H$7,IF(E36&gt;19,Config!$I$7,""))),IF(AND(D36&gt;=2,D36&lt;=3),IF(E36&lt;=5,Config!$G$8,IF(E36&lt;=19,Config!$H$8,IF(E36&gt;19,Config!$I$8,""))),IF(D36&gt;3,IF(E36&lt;=5,Config!$G$9,IF(E36&lt;=19,Config!$H$9,IF(E36&gt;19,Config!$I$9,"")))))),IF(C36=Config!$F$10,IF(D36&lt;2,IF(E36&lt;=4,Config!$G$11,IF(E36&lt;=15,Config!$H$11,IF(E36&gt;15,Config!$I$11,""))),IF(D36=2,IF(E36&lt;=4,Config!$G$12,IF(E36&lt;=15,Config!$H$12,IF(E36&gt;15,Config!$I$12,""))),IF(D36&gt;2,IF(E36&lt;=4,Config!$G$13,IF(E36&lt;=15,Config!$H$13,IF(E36&gt;15,Config!$I$13,"")))))),"ERROR"))))</f>
        <v>-</v>
      </c>
    </row>
    <row r="37" spans="1:7" x14ac:dyDescent="0.25">
      <c r="A37">
        <f t="shared" si="0"/>
        <v>31</v>
      </c>
      <c r="B37" t="s">
        <v>1332</v>
      </c>
      <c r="C37" s="6" t="s">
        <v>19</v>
      </c>
      <c r="D37">
        <v>1</v>
      </c>
      <c r="E37">
        <v>5</v>
      </c>
      <c r="F37" s="6">
        <f>IF(OR(D37="",E37=""),"-",IF(C37=Config!$F$2,IF(D37&lt;2,IF(E37&lt;=5,Config!$G$3,IF(E37&lt;=19,Config!$H$3,IF(E37&gt;19,Config!$I$3,""))),IF(AND(D37=2,D37&lt;=5),IF(E37&lt;=5,Config!$G$4,IF(E37&lt;=19,Config!$H$4,IF(E37&gt;19,Config!$I$4,""))),IF(D37&gt;2,IF(E37&lt;=5,Config!$G$5,IF(E37&lt;=19,Config!$H$5,IF(E37&gt;19,Config!$I$5,"")))))),IF(C37=Config!$F$6,IF(D37&lt;2,IF(E37&lt;=5,Config!$G$7,IF(E37&lt;=19,Config!$H$7,IF(E37&gt;19,Config!$I$7,""))),IF(AND(D37&gt;=2,D37&lt;=3),IF(E37&lt;=5,Config!$G$8,IF(E37&lt;=19,Config!$H$8,IF(E37&gt;19,Config!$I$8,""))),IF(D37&gt;3,IF(E37&lt;=5,Config!$G$9,IF(E37&lt;=19,Config!$H$9,IF(E37&gt;19,Config!$I$9,"")))))),IF(C37=Config!$F$10,IF(D37&lt;2,IF(E37&lt;=4,Config!$G$11,IF(E37&lt;=15,Config!$H$11,IF(E37&gt;15,Config!$I$11,""))),IF(D37=2,IF(E37&lt;=4,Config!$G$12,IF(E37&lt;=15,Config!$H$12,IF(E37&gt;15,Config!$I$12,""))),IF(D37&gt;2,IF(E37&lt;=4,Config!$G$13,IF(E37&lt;=15,Config!$H$13,IF(E37&gt;15,Config!$I$13,"")))))),"ERROR"))))</f>
        <v>3</v>
      </c>
      <c r="G37" t="s">
        <v>1333</v>
      </c>
    </row>
    <row r="38" spans="1:7" x14ac:dyDescent="0.25">
      <c r="A38">
        <f t="shared" si="0"/>
        <v>32</v>
      </c>
      <c r="B38" t="s">
        <v>1334</v>
      </c>
      <c r="C38" s="6" t="s">
        <v>32</v>
      </c>
      <c r="D38">
        <v>1</v>
      </c>
      <c r="E38">
        <v>4</v>
      </c>
      <c r="F38" s="6">
        <f>IF(OR(D38="",E38=""),"-",IF(C38=Config!$F$2,IF(D38&lt;2,IF(E38&lt;=5,Config!$G$3,IF(E38&lt;=19,Config!$H$3,IF(E38&gt;19,Config!$I$3,""))),IF(AND(D38=2,D38&lt;=5),IF(E38&lt;=5,Config!$G$4,IF(E38&lt;=19,Config!$H$4,IF(E38&gt;19,Config!$I$4,""))),IF(D38&gt;2,IF(E38&lt;=5,Config!$G$5,IF(E38&lt;=19,Config!$H$5,IF(E38&gt;19,Config!$I$5,"")))))),IF(C38=Config!$F$6,IF(D38&lt;2,IF(E38&lt;=5,Config!$G$7,IF(E38&lt;=19,Config!$H$7,IF(E38&gt;19,Config!$I$7,""))),IF(AND(D38&gt;=2,D38&lt;=3),IF(E38&lt;=5,Config!$G$8,IF(E38&lt;=19,Config!$H$8,IF(E38&gt;19,Config!$I$8,""))),IF(D38&gt;3,IF(E38&lt;=5,Config!$G$9,IF(E38&lt;=19,Config!$H$9,IF(E38&gt;19,Config!$I$9,"")))))),IF(C38=Config!$F$10,IF(D38&lt;2,IF(E38&lt;=4,Config!$G$11,IF(E38&lt;=15,Config!$H$11,IF(E38&gt;15,Config!$I$11,""))),IF(D38=2,IF(E38&lt;=4,Config!$G$12,IF(E38&lt;=15,Config!$H$12,IF(E38&gt;15,Config!$I$12,""))),IF(D38&gt;2,IF(E38&lt;=4,Config!$G$13,IF(E38&lt;=15,Config!$H$13,IF(E38&gt;15,Config!$I$13,"")))))),"ERROR"))))</f>
        <v>4</v>
      </c>
      <c r="G38" t="s">
        <v>1333</v>
      </c>
    </row>
    <row r="39" spans="1:7" x14ac:dyDescent="0.25">
      <c r="A39">
        <f t="shared" si="0"/>
        <v>33</v>
      </c>
      <c r="B39" t="s">
        <v>1335</v>
      </c>
      <c r="C39" s="6" t="s">
        <v>19</v>
      </c>
      <c r="D39">
        <v>1</v>
      </c>
      <c r="E39">
        <v>5</v>
      </c>
      <c r="F39" s="6">
        <f>IF(OR(D39="",E39=""),"-",IF(C39=Config!$F$2,IF(D39&lt;2,IF(E39&lt;=5,Config!$G$3,IF(E39&lt;=19,Config!$H$3,IF(E39&gt;19,Config!$I$3,""))),IF(AND(D39=2,D39&lt;=5),IF(E39&lt;=5,Config!$G$4,IF(E39&lt;=19,Config!$H$4,IF(E39&gt;19,Config!$I$4,""))),IF(D39&gt;2,IF(E39&lt;=5,Config!$G$5,IF(E39&lt;=19,Config!$H$5,IF(E39&gt;19,Config!$I$5,"")))))),IF(C39=Config!$F$6,IF(D39&lt;2,IF(E39&lt;=5,Config!$G$7,IF(E39&lt;=19,Config!$H$7,IF(E39&gt;19,Config!$I$7,""))),IF(AND(D39&gt;=2,D39&lt;=3),IF(E39&lt;=5,Config!$G$8,IF(E39&lt;=19,Config!$H$8,IF(E39&gt;19,Config!$I$8,""))),IF(D39&gt;3,IF(E39&lt;=5,Config!$G$9,IF(E39&lt;=19,Config!$H$9,IF(E39&gt;19,Config!$I$9,"")))))),IF(C39=Config!$F$10,IF(D39&lt;2,IF(E39&lt;=4,Config!$G$11,IF(E39&lt;=15,Config!$H$11,IF(E39&gt;15,Config!$I$11,""))),IF(D39=2,IF(E39&lt;=4,Config!$G$12,IF(E39&lt;=15,Config!$H$12,IF(E39&gt;15,Config!$I$12,""))),IF(D39&gt;2,IF(E39&lt;=4,Config!$G$13,IF(E39&lt;=15,Config!$H$13,IF(E39&gt;15,Config!$I$13,"")))))),"ERROR"))))</f>
        <v>3</v>
      </c>
      <c r="G39" t="s">
        <v>1333</v>
      </c>
    </row>
    <row r="40" spans="1:7" x14ac:dyDescent="0.25">
      <c r="A40">
        <f t="shared" ref="A40:A59" si="1">A39+1</f>
        <v>34</v>
      </c>
      <c r="B40" t="s">
        <v>1336</v>
      </c>
      <c r="C40" s="6" t="s">
        <v>32</v>
      </c>
      <c r="D40">
        <v>1</v>
      </c>
      <c r="E40">
        <v>4</v>
      </c>
      <c r="F40" s="6">
        <f>IF(OR(D40="",E40=""),"-",IF(C40=Config!$F$2,IF(D40&lt;2,IF(E40&lt;=5,Config!$G$3,IF(E40&lt;=19,Config!$H$3,IF(E40&gt;19,Config!$I$3,""))),IF(AND(D40=2,D40&lt;=5),IF(E40&lt;=5,Config!$G$4,IF(E40&lt;=19,Config!$H$4,IF(E40&gt;19,Config!$I$4,""))),IF(D40&gt;2,IF(E40&lt;=5,Config!$G$5,IF(E40&lt;=19,Config!$H$5,IF(E40&gt;19,Config!$I$5,"")))))),IF(C40=Config!$F$6,IF(D40&lt;2,IF(E40&lt;=5,Config!$G$7,IF(E40&lt;=19,Config!$H$7,IF(E40&gt;19,Config!$I$7,""))),IF(AND(D40&gt;=2,D40&lt;=3),IF(E40&lt;=5,Config!$G$8,IF(E40&lt;=19,Config!$H$8,IF(E40&gt;19,Config!$I$8,""))),IF(D40&gt;3,IF(E40&lt;=5,Config!$G$9,IF(E40&lt;=19,Config!$H$9,IF(E40&gt;19,Config!$I$9,"")))))),IF(C40=Config!$F$10,IF(D40&lt;2,IF(E40&lt;=4,Config!$G$11,IF(E40&lt;=15,Config!$H$11,IF(E40&gt;15,Config!$I$11,""))),IF(D40=2,IF(E40&lt;=4,Config!$G$12,IF(E40&lt;=15,Config!$H$12,IF(E40&gt;15,Config!$I$12,""))),IF(D40&gt;2,IF(E40&lt;=4,Config!$G$13,IF(E40&lt;=15,Config!$H$13,IF(E40&gt;15,Config!$I$13,"")))))),"ERROR"))))</f>
        <v>4</v>
      </c>
      <c r="G40" t="s">
        <v>1333</v>
      </c>
    </row>
    <row r="41" spans="1:7" x14ac:dyDescent="0.25">
      <c r="A41">
        <f t="shared" si="1"/>
        <v>35</v>
      </c>
      <c r="B41" t="s">
        <v>1337</v>
      </c>
      <c r="C41" s="6" t="s">
        <v>32</v>
      </c>
      <c r="D41">
        <v>1</v>
      </c>
      <c r="E41">
        <v>4</v>
      </c>
      <c r="F41" s="6">
        <f>IF(OR(D41="",E41=""),"-",IF(C41=Config!$F$2,IF(D41&lt;2,IF(E41&lt;=5,Config!$G$3,IF(E41&lt;=19,Config!$H$3,IF(E41&gt;19,Config!$I$3,""))),IF(AND(D41=2,D41&lt;=5),IF(E41&lt;=5,Config!$G$4,IF(E41&lt;=19,Config!$H$4,IF(E41&gt;19,Config!$I$4,""))),IF(D41&gt;2,IF(E41&lt;=5,Config!$G$5,IF(E41&lt;=19,Config!$H$5,IF(E41&gt;19,Config!$I$5,"")))))),IF(C41=Config!$F$6,IF(D41&lt;2,IF(E41&lt;=5,Config!$G$7,IF(E41&lt;=19,Config!$H$7,IF(E41&gt;19,Config!$I$7,""))),IF(AND(D41&gt;=2,D41&lt;=3),IF(E41&lt;=5,Config!$G$8,IF(E41&lt;=19,Config!$H$8,IF(E41&gt;19,Config!$I$8,""))),IF(D41&gt;3,IF(E41&lt;=5,Config!$G$9,IF(E41&lt;=19,Config!$H$9,IF(E41&gt;19,Config!$I$9,"")))))),IF(C41=Config!$F$10,IF(D41&lt;2,IF(E41&lt;=4,Config!$G$11,IF(E41&lt;=15,Config!$H$11,IF(E41&gt;15,Config!$I$11,""))),IF(D41=2,IF(E41&lt;=4,Config!$G$12,IF(E41&lt;=15,Config!$H$12,IF(E41&gt;15,Config!$I$12,""))),IF(D41&gt;2,IF(E41&lt;=4,Config!$G$13,IF(E41&lt;=15,Config!$H$13,IF(E41&gt;15,Config!$I$13,"")))))),"ERROR"))))</f>
        <v>4</v>
      </c>
      <c r="G41" t="s">
        <v>1333</v>
      </c>
    </row>
    <row r="42" spans="1:7" x14ac:dyDescent="0.25">
      <c r="A42">
        <f t="shared" si="1"/>
        <v>36</v>
      </c>
      <c r="B42" t="s">
        <v>1338</v>
      </c>
      <c r="C42" t="s">
        <v>32</v>
      </c>
      <c r="D42">
        <v>1</v>
      </c>
      <c r="E42">
        <v>4</v>
      </c>
      <c r="F42" s="6">
        <f>IF(OR(D42="",E42=""),"-",IF(C42=Config!$F$2,IF(D42&lt;2,IF(E42&lt;=5,Config!$G$3,IF(E42&lt;=19,Config!$H$3,IF(E42&gt;19,Config!$I$3,""))),IF(AND(D42=2,D42&lt;=5),IF(E42&lt;=5,Config!$G$4,IF(E42&lt;=19,Config!$H$4,IF(E42&gt;19,Config!$I$4,""))),IF(D42&gt;2,IF(E42&lt;=5,Config!$G$5,IF(E42&lt;=19,Config!$H$5,IF(E42&gt;19,Config!$I$5,"")))))),IF(C42=Config!$F$6,IF(D42&lt;2,IF(E42&lt;=5,Config!$G$7,IF(E42&lt;=19,Config!$H$7,IF(E42&gt;19,Config!$I$7,""))),IF(AND(D42&gt;=2,D42&lt;=3),IF(E42&lt;=5,Config!$G$8,IF(E42&lt;=19,Config!$H$8,IF(E42&gt;19,Config!$I$8,""))),IF(D42&gt;3,IF(E42&lt;=5,Config!$G$9,IF(E42&lt;=19,Config!$H$9,IF(E42&gt;19,Config!$I$9,"")))))),IF(C42=Config!$F$10,IF(D42&lt;2,IF(E42&lt;=4,Config!$G$11,IF(E42&lt;=15,Config!$H$11,IF(E42&gt;15,Config!$I$11,""))),IF(D42=2,IF(E42&lt;=4,Config!$G$12,IF(E42&lt;=15,Config!$H$12,IF(E42&gt;15,Config!$I$12,""))),IF(D42&gt;2,IF(E42&lt;=4,Config!$G$13,IF(E42&lt;=15,Config!$H$13,IF(E42&gt;15,Config!$I$13,"")))))),"ERROR"))))</f>
        <v>4</v>
      </c>
      <c r="G42" t="s">
        <v>1333</v>
      </c>
    </row>
    <row r="43" spans="1:7" x14ac:dyDescent="0.25">
      <c r="A43">
        <f t="shared" si="1"/>
        <v>37</v>
      </c>
      <c r="B43" t="s">
        <v>1340</v>
      </c>
      <c r="C43" s="6" t="s">
        <v>38</v>
      </c>
      <c r="D43" s="6"/>
      <c r="E43" s="6"/>
      <c r="F43" s="6" t="str">
        <f>IF(OR(D43="",E43=""),"-",IF(C43=Config!$F$2,IF(D43&lt;2,IF(E43&lt;=5,Config!$G$3,IF(E43&lt;=19,Config!$H$3,IF(E43&gt;19,Config!$I$3,""))),IF(AND(D43=2,D43&lt;=5),IF(E43&lt;=5,Config!$G$4,IF(E43&lt;=19,Config!$H$4,IF(E43&gt;19,Config!$I$4,""))),IF(D43&gt;2,IF(E43&lt;=5,Config!$G$5,IF(E43&lt;=19,Config!$H$5,IF(E43&gt;19,Config!$I$5,"")))))),IF(C43=Config!$F$6,IF(D43&lt;2,IF(E43&lt;=5,Config!$G$7,IF(E43&lt;=19,Config!$H$7,IF(E43&gt;19,Config!$I$7,""))),IF(AND(D43&gt;=2,D43&lt;=3),IF(E43&lt;=5,Config!$G$8,IF(E43&lt;=19,Config!$H$8,IF(E43&gt;19,Config!$I$8,""))),IF(D43&gt;3,IF(E43&lt;=5,Config!$G$9,IF(E43&lt;=19,Config!$H$9,IF(E43&gt;19,Config!$I$9,"")))))),IF(C43=Config!$F$10,IF(D43&lt;2,IF(E43&lt;=4,Config!$G$11,IF(E43&lt;=15,Config!$H$11,IF(E43&gt;15,Config!$I$11,""))),IF(D43=2,IF(E43&lt;=4,Config!$G$12,IF(E43&lt;=15,Config!$H$12,IF(E43&gt;15,Config!$I$12,""))),IF(D43&gt;2,IF(E43&lt;=4,Config!$G$13,IF(E43&lt;=15,Config!$H$13,IF(E43&gt;15,Config!$I$13,"")))))),"ERROR"))))</f>
        <v>-</v>
      </c>
    </row>
    <row r="44" spans="1:7" x14ac:dyDescent="0.25">
      <c r="A44">
        <f t="shared" si="1"/>
        <v>38</v>
      </c>
      <c r="B44" t="s">
        <v>1342</v>
      </c>
      <c r="C44" s="6" t="s">
        <v>19</v>
      </c>
      <c r="D44">
        <v>1</v>
      </c>
      <c r="E44">
        <v>5</v>
      </c>
      <c r="F44" s="6">
        <f>IF(OR(D44="",E44=""),"-",IF(C44=Config!$F$2,IF(D44&lt;2,IF(E44&lt;=5,Config!$G$3,IF(E44&lt;=19,Config!$H$3,IF(E44&gt;19,Config!$I$3,""))),IF(AND(D44=2,D44&lt;=5),IF(E44&lt;=5,Config!$G$4,IF(E44&lt;=19,Config!$H$4,IF(E44&gt;19,Config!$I$4,""))),IF(D44&gt;2,IF(E44&lt;=5,Config!$G$5,IF(E44&lt;=19,Config!$H$5,IF(E44&gt;19,Config!$I$5,"")))))),IF(C44=Config!$F$6,IF(D44&lt;2,IF(E44&lt;=5,Config!$G$7,IF(E44&lt;=19,Config!$H$7,IF(E44&gt;19,Config!$I$7,""))),IF(AND(D44&gt;=2,D44&lt;=3),IF(E44&lt;=5,Config!$G$8,IF(E44&lt;=19,Config!$H$8,IF(E44&gt;19,Config!$I$8,""))),IF(D44&gt;3,IF(E44&lt;=5,Config!$G$9,IF(E44&lt;=19,Config!$H$9,IF(E44&gt;19,Config!$I$9,"")))))),IF(C44=Config!$F$10,IF(D44&lt;2,IF(E44&lt;=4,Config!$G$11,IF(E44&lt;=15,Config!$H$11,IF(E44&gt;15,Config!$I$11,""))),IF(D44=2,IF(E44&lt;=4,Config!$G$12,IF(E44&lt;=15,Config!$H$12,IF(E44&gt;15,Config!$I$12,""))),IF(D44&gt;2,IF(E44&lt;=4,Config!$G$13,IF(E44&lt;=15,Config!$H$13,IF(E44&gt;15,Config!$I$13,"")))))),"ERROR"))))</f>
        <v>3</v>
      </c>
      <c r="G44" t="s">
        <v>1318</v>
      </c>
    </row>
    <row r="45" spans="1:7" x14ac:dyDescent="0.25">
      <c r="A45">
        <f t="shared" si="1"/>
        <v>39</v>
      </c>
      <c r="B45" t="s">
        <v>1343</v>
      </c>
      <c r="C45" s="6" t="s">
        <v>32</v>
      </c>
      <c r="D45">
        <v>1</v>
      </c>
      <c r="E45">
        <v>4</v>
      </c>
      <c r="F45" s="6">
        <f>IF(OR(D45="",E45=""),"-",IF(C45=Config!$F$2,IF(D45&lt;2,IF(E45&lt;=5,Config!$G$3,IF(E45&lt;=19,Config!$H$3,IF(E45&gt;19,Config!$I$3,""))),IF(AND(D45=2,D45&lt;=5),IF(E45&lt;=5,Config!$G$4,IF(E45&lt;=19,Config!$H$4,IF(E45&gt;19,Config!$I$4,""))),IF(D45&gt;2,IF(E45&lt;=5,Config!$G$5,IF(E45&lt;=19,Config!$H$5,IF(E45&gt;19,Config!$I$5,"")))))),IF(C45=Config!$F$6,IF(D45&lt;2,IF(E45&lt;=5,Config!$G$7,IF(E45&lt;=19,Config!$H$7,IF(E45&gt;19,Config!$I$7,""))),IF(AND(D45&gt;=2,D45&lt;=3),IF(E45&lt;=5,Config!$G$8,IF(E45&lt;=19,Config!$H$8,IF(E45&gt;19,Config!$I$8,""))),IF(D45&gt;3,IF(E45&lt;=5,Config!$G$9,IF(E45&lt;=19,Config!$H$9,IF(E45&gt;19,Config!$I$9,"")))))),IF(C45=Config!$F$10,IF(D45&lt;2,IF(E45&lt;=4,Config!$G$11,IF(E45&lt;=15,Config!$H$11,IF(E45&gt;15,Config!$I$11,""))),IF(D45=2,IF(E45&lt;=4,Config!$G$12,IF(E45&lt;=15,Config!$H$12,IF(E45&gt;15,Config!$I$12,""))),IF(D45&gt;2,IF(E45&lt;=4,Config!$G$13,IF(E45&lt;=15,Config!$H$13,IF(E45&gt;15,Config!$I$13,"")))))),"ERROR"))))</f>
        <v>4</v>
      </c>
      <c r="G45" t="s">
        <v>1318</v>
      </c>
    </row>
    <row r="46" spans="1:7" x14ac:dyDescent="0.25">
      <c r="A46">
        <f t="shared" si="1"/>
        <v>40</v>
      </c>
      <c r="B46" t="s">
        <v>1344</v>
      </c>
      <c r="C46" s="6" t="s">
        <v>19</v>
      </c>
      <c r="D46">
        <v>1</v>
      </c>
      <c r="E46">
        <v>5</v>
      </c>
      <c r="F46" s="6">
        <f>IF(OR(D46="",E46=""),"-",IF(C46=Config!$F$2,IF(D46&lt;2,IF(E46&lt;=5,Config!$G$3,IF(E46&lt;=19,Config!$H$3,IF(E46&gt;19,Config!$I$3,""))),IF(AND(D46=2,D46&lt;=5),IF(E46&lt;=5,Config!$G$4,IF(E46&lt;=19,Config!$H$4,IF(E46&gt;19,Config!$I$4,""))),IF(D46&gt;2,IF(E46&lt;=5,Config!$G$5,IF(E46&lt;=19,Config!$H$5,IF(E46&gt;19,Config!$I$5,"")))))),IF(C46=Config!$F$6,IF(D46&lt;2,IF(E46&lt;=5,Config!$G$7,IF(E46&lt;=19,Config!$H$7,IF(E46&gt;19,Config!$I$7,""))),IF(AND(D46&gt;=2,D46&lt;=3),IF(E46&lt;=5,Config!$G$8,IF(E46&lt;=19,Config!$H$8,IF(E46&gt;19,Config!$I$8,""))),IF(D46&gt;3,IF(E46&lt;=5,Config!$G$9,IF(E46&lt;=19,Config!$H$9,IF(E46&gt;19,Config!$I$9,"")))))),IF(C46=Config!$F$10,IF(D46&lt;2,IF(E46&lt;=4,Config!$G$11,IF(E46&lt;=15,Config!$H$11,IF(E46&gt;15,Config!$I$11,""))),IF(D46=2,IF(E46&lt;=4,Config!$G$12,IF(E46&lt;=15,Config!$H$12,IF(E46&gt;15,Config!$I$12,""))),IF(D46&gt;2,IF(E46&lt;=4,Config!$G$13,IF(E46&lt;=15,Config!$H$13,IF(E46&gt;15,Config!$I$13,"")))))),"ERROR"))))</f>
        <v>3</v>
      </c>
      <c r="G46" t="s">
        <v>1318</v>
      </c>
    </row>
    <row r="47" spans="1:7" x14ac:dyDescent="0.25">
      <c r="A47">
        <f t="shared" si="1"/>
        <v>41</v>
      </c>
      <c r="B47" t="s">
        <v>1345</v>
      </c>
      <c r="C47" s="6" t="s">
        <v>19</v>
      </c>
      <c r="D47">
        <v>1</v>
      </c>
      <c r="E47">
        <v>5</v>
      </c>
      <c r="F47" s="6">
        <f>IF(OR(D47="",E47=""),"-",IF(C47=Config!$F$2,IF(D47&lt;2,IF(E47&lt;=5,Config!$G$3,IF(E47&lt;=19,Config!$H$3,IF(E47&gt;19,Config!$I$3,""))),IF(AND(D47=2,D47&lt;=5),IF(E47&lt;=5,Config!$G$4,IF(E47&lt;=19,Config!$H$4,IF(E47&gt;19,Config!$I$4,""))),IF(D47&gt;2,IF(E47&lt;=5,Config!$G$5,IF(E47&lt;=19,Config!$H$5,IF(E47&gt;19,Config!$I$5,"")))))),IF(C47=Config!$F$6,IF(D47&lt;2,IF(E47&lt;=5,Config!$G$7,IF(E47&lt;=19,Config!$H$7,IF(E47&gt;19,Config!$I$7,""))),IF(AND(D47&gt;=2,D47&lt;=3),IF(E47&lt;=5,Config!$G$8,IF(E47&lt;=19,Config!$H$8,IF(E47&gt;19,Config!$I$8,""))),IF(D47&gt;3,IF(E47&lt;=5,Config!$G$9,IF(E47&lt;=19,Config!$H$9,IF(E47&gt;19,Config!$I$9,"")))))),IF(C47=Config!$F$10,IF(D47&lt;2,IF(E47&lt;=4,Config!$G$11,IF(E47&lt;=15,Config!$H$11,IF(E47&gt;15,Config!$I$11,""))),IF(D47=2,IF(E47&lt;=4,Config!$G$12,IF(E47&lt;=15,Config!$H$12,IF(E47&gt;15,Config!$I$12,""))),IF(D47&gt;2,IF(E47&lt;=4,Config!$G$13,IF(E47&lt;=15,Config!$H$13,IF(E47&gt;15,Config!$I$13,"")))))),"ERROR"))))</f>
        <v>3</v>
      </c>
      <c r="G47" t="s">
        <v>1318</v>
      </c>
    </row>
    <row r="48" spans="1:7" x14ac:dyDescent="0.25">
      <c r="A48">
        <f t="shared" si="1"/>
        <v>42</v>
      </c>
      <c r="B48" t="s">
        <v>1346</v>
      </c>
      <c r="C48" s="6" t="s">
        <v>32</v>
      </c>
      <c r="D48">
        <v>1</v>
      </c>
      <c r="E48">
        <v>4</v>
      </c>
      <c r="F48" s="6">
        <f>IF(OR(D48="",E48=""),"-",IF(C48=Config!$F$2,IF(D48&lt;2,IF(E48&lt;=5,Config!$G$3,IF(E48&lt;=19,Config!$H$3,IF(E48&gt;19,Config!$I$3,""))),IF(AND(D48=2,D48&lt;=5),IF(E48&lt;=5,Config!$G$4,IF(E48&lt;=19,Config!$H$4,IF(E48&gt;19,Config!$I$4,""))),IF(D48&gt;2,IF(E48&lt;=5,Config!$G$5,IF(E48&lt;=19,Config!$H$5,IF(E48&gt;19,Config!$I$5,"")))))),IF(C48=Config!$F$6,IF(D48&lt;2,IF(E48&lt;=5,Config!$G$7,IF(E48&lt;=19,Config!$H$7,IF(E48&gt;19,Config!$I$7,""))),IF(AND(D48&gt;=2,D48&lt;=3),IF(E48&lt;=5,Config!$G$8,IF(E48&lt;=19,Config!$H$8,IF(E48&gt;19,Config!$I$8,""))),IF(D48&gt;3,IF(E48&lt;=5,Config!$G$9,IF(E48&lt;=19,Config!$H$9,IF(E48&gt;19,Config!$I$9,"")))))),IF(C48=Config!$F$10,IF(D48&lt;2,IF(E48&lt;=4,Config!$G$11,IF(E48&lt;=15,Config!$H$11,IF(E48&gt;15,Config!$I$11,""))),IF(D48=2,IF(E48&lt;=4,Config!$G$12,IF(E48&lt;=15,Config!$H$12,IF(E48&gt;15,Config!$I$12,""))),IF(D48&gt;2,IF(E48&lt;=4,Config!$G$13,IF(E48&lt;=15,Config!$H$13,IF(E48&gt;15,Config!$I$13,"")))))),"ERROR"))))</f>
        <v>4</v>
      </c>
      <c r="G48" t="s">
        <v>1318</v>
      </c>
    </row>
    <row r="49" spans="1:7" x14ac:dyDescent="0.25">
      <c r="A49">
        <f t="shared" si="1"/>
        <v>43</v>
      </c>
      <c r="B49" t="s">
        <v>1347</v>
      </c>
      <c r="C49" s="6" t="s">
        <v>19</v>
      </c>
      <c r="D49">
        <v>1</v>
      </c>
      <c r="E49">
        <v>5</v>
      </c>
      <c r="F49" s="6">
        <f>IF(OR(D49="",E49=""),"-",IF(C49=Config!$F$2,IF(D49&lt;2,IF(E49&lt;=5,Config!$G$3,IF(E49&lt;=19,Config!$H$3,IF(E49&gt;19,Config!$I$3,""))),IF(AND(D49=2,D49&lt;=5),IF(E49&lt;=5,Config!$G$4,IF(E49&lt;=19,Config!$H$4,IF(E49&gt;19,Config!$I$4,""))),IF(D49&gt;2,IF(E49&lt;=5,Config!$G$5,IF(E49&lt;=19,Config!$H$5,IF(E49&gt;19,Config!$I$5,"")))))),IF(C49=Config!$F$6,IF(D49&lt;2,IF(E49&lt;=5,Config!$G$7,IF(E49&lt;=19,Config!$H$7,IF(E49&gt;19,Config!$I$7,""))),IF(AND(D49&gt;=2,D49&lt;=3),IF(E49&lt;=5,Config!$G$8,IF(E49&lt;=19,Config!$H$8,IF(E49&gt;19,Config!$I$8,""))),IF(D49&gt;3,IF(E49&lt;=5,Config!$G$9,IF(E49&lt;=19,Config!$H$9,IF(E49&gt;19,Config!$I$9,"")))))),IF(C49=Config!$F$10,IF(D49&lt;2,IF(E49&lt;=4,Config!$G$11,IF(E49&lt;=15,Config!$H$11,IF(E49&gt;15,Config!$I$11,""))),IF(D49=2,IF(E49&lt;=4,Config!$G$12,IF(E49&lt;=15,Config!$H$12,IF(E49&gt;15,Config!$I$12,""))),IF(D49&gt;2,IF(E49&lt;=4,Config!$G$13,IF(E49&lt;=15,Config!$H$13,IF(E49&gt;15,Config!$I$13,"")))))),"ERROR"))))</f>
        <v>3</v>
      </c>
      <c r="G49" t="s">
        <v>1318</v>
      </c>
    </row>
    <row r="50" spans="1:7" x14ac:dyDescent="0.25">
      <c r="A50">
        <f t="shared" si="1"/>
        <v>44</v>
      </c>
      <c r="B50" t="s">
        <v>1348</v>
      </c>
      <c r="C50" s="6" t="s">
        <v>38</v>
      </c>
      <c r="D50" s="6"/>
      <c r="E50" s="6"/>
      <c r="F50" s="6" t="str">
        <f>IF(OR(D50="",E50=""),"-",IF(C50=Config!$F$2,IF(D50&lt;2,IF(E50&lt;=5,Config!$G$3,IF(E50&lt;=19,Config!$H$3,IF(E50&gt;19,Config!$I$3,""))),IF(AND(D50=2,D50&lt;=5),IF(E50&lt;=5,Config!$G$4,IF(E50&lt;=19,Config!$H$4,IF(E50&gt;19,Config!$I$4,""))),IF(D50&gt;2,IF(E50&lt;=5,Config!$G$5,IF(E50&lt;=19,Config!$H$5,IF(E50&gt;19,Config!$I$5,"")))))),IF(C50=Config!$F$6,IF(D50&lt;2,IF(E50&lt;=5,Config!$G$7,IF(E50&lt;=19,Config!$H$7,IF(E50&gt;19,Config!$I$7,""))),IF(AND(D50&gt;=2,D50&lt;=3),IF(E50&lt;=5,Config!$G$8,IF(E50&lt;=19,Config!$H$8,IF(E50&gt;19,Config!$I$8,""))),IF(D50&gt;3,IF(E50&lt;=5,Config!$G$9,IF(E50&lt;=19,Config!$H$9,IF(E50&gt;19,Config!$I$9,"")))))),IF(C50=Config!$F$10,IF(D50&lt;2,IF(E50&lt;=4,Config!$G$11,IF(E50&lt;=15,Config!$H$11,IF(E50&gt;15,Config!$I$11,""))),IF(D50=2,IF(E50&lt;=4,Config!$G$12,IF(E50&lt;=15,Config!$H$12,IF(E50&gt;15,Config!$I$12,""))),IF(D50&gt;2,IF(E50&lt;=4,Config!$G$13,IF(E50&lt;=15,Config!$H$13,IF(E50&gt;15,Config!$I$13,"")))))),"ERROR"))))</f>
        <v>-</v>
      </c>
    </row>
    <row r="51" spans="1:7" x14ac:dyDescent="0.25">
      <c r="A51">
        <f t="shared" si="1"/>
        <v>45</v>
      </c>
      <c r="B51" t="s">
        <v>307</v>
      </c>
      <c r="C51" s="6" t="s">
        <v>38</v>
      </c>
      <c r="D51" s="6"/>
      <c r="E51" s="6"/>
      <c r="F51" s="6" t="str">
        <f>IF(OR(D51="",E51=""),"-",IF(C51=Config!$F$2,IF(D51&lt;2,IF(E51&lt;=5,Config!$G$3,IF(E51&lt;=19,Config!$H$3,IF(E51&gt;19,Config!$I$3,""))),IF(AND(D51=2,D51&lt;=5),IF(E51&lt;=5,Config!$G$4,IF(E51&lt;=19,Config!$H$4,IF(E51&gt;19,Config!$I$4,""))),IF(D51&gt;2,IF(E51&lt;=5,Config!$G$5,IF(E51&lt;=19,Config!$H$5,IF(E51&gt;19,Config!$I$5,"")))))),IF(C51=Config!$F$6,IF(D51&lt;2,IF(E51&lt;=5,Config!$G$7,IF(E51&lt;=19,Config!$H$7,IF(E51&gt;19,Config!$I$7,""))),IF(AND(D51&gt;=2,D51&lt;=3),IF(E51&lt;=5,Config!$G$8,IF(E51&lt;=19,Config!$H$8,IF(E51&gt;19,Config!$I$8,""))),IF(D51&gt;3,IF(E51&lt;=5,Config!$G$9,IF(E51&lt;=19,Config!$H$9,IF(E51&gt;19,Config!$I$9,"")))))),IF(C51=Config!$F$10,IF(D51&lt;2,IF(E51&lt;=4,Config!$G$11,IF(E51&lt;=15,Config!$H$11,IF(E51&gt;15,Config!$I$11,""))),IF(D51=2,IF(E51&lt;=4,Config!$G$12,IF(E51&lt;=15,Config!$H$12,IF(E51&gt;15,Config!$I$12,""))),IF(D51&gt;2,IF(E51&lt;=4,Config!$G$13,IF(E51&lt;=15,Config!$H$13,IF(E51&gt;15,Config!$I$13,"")))))),"ERROR"))))</f>
        <v>-</v>
      </c>
    </row>
    <row r="52" spans="1:7" x14ac:dyDescent="0.25">
      <c r="A52">
        <f t="shared" si="1"/>
        <v>46</v>
      </c>
      <c r="B52" t="s">
        <v>1349</v>
      </c>
      <c r="C52" s="6" t="s">
        <v>19</v>
      </c>
      <c r="D52">
        <v>1</v>
      </c>
      <c r="E52">
        <v>5</v>
      </c>
      <c r="F52" s="6">
        <f>IF(OR(D52="",E52=""),"-",IF(C52=Config!$F$2,IF(D52&lt;2,IF(E52&lt;=5,Config!$G$3,IF(E52&lt;=19,Config!$H$3,IF(E52&gt;19,Config!$I$3,""))),IF(AND(D52=2,D52&lt;=5),IF(E52&lt;=5,Config!$G$4,IF(E52&lt;=19,Config!$H$4,IF(E52&gt;19,Config!$I$4,""))),IF(D52&gt;2,IF(E52&lt;=5,Config!$G$5,IF(E52&lt;=19,Config!$H$5,IF(E52&gt;19,Config!$I$5,"")))))),IF(C52=Config!$F$6,IF(D52&lt;2,IF(E52&lt;=5,Config!$G$7,IF(E52&lt;=19,Config!$H$7,IF(E52&gt;19,Config!$I$7,""))),IF(AND(D52&gt;=2,D52&lt;=3),IF(E52&lt;=5,Config!$G$8,IF(E52&lt;=19,Config!$H$8,IF(E52&gt;19,Config!$I$8,""))),IF(D52&gt;3,IF(E52&lt;=5,Config!$G$9,IF(E52&lt;=19,Config!$H$9,IF(E52&gt;19,Config!$I$9,"")))))),IF(C52=Config!$F$10,IF(D52&lt;2,IF(E52&lt;=4,Config!$G$11,IF(E52&lt;=15,Config!$H$11,IF(E52&gt;15,Config!$I$11,""))),IF(D52=2,IF(E52&lt;=4,Config!$G$12,IF(E52&lt;=15,Config!$H$12,IF(E52&gt;15,Config!$I$12,""))),IF(D52&gt;2,IF(E52&lt;=4,Config!$G$13,IF(E52&lt;=15,Config!$H$13,IF(E52&gt;15,Config!$I$13,"")))))),"ERROR"))))</f>
        <v>3</v>
      </c>
      <c r="G52" t="s">
        <v>1325</v>
      </c>
    </row>
    <row r="53" spans="1:7" x14ac:dyDescent="0.25">
      <c r="A53">
        <f t="shared" si="1"/>
        <v>47</v>
      </c>
      <c r="B53" t="s">
        <v>1350</v>
      </c>
      <c r="C53" s="6" t="s">
        <v>32</v>
      </c>
      <c r="D53">
        <v>1</v>
      </c>
      <c r="E53">
        <v>4</v>
      </c>
      <c r="F53" s="6">
        <f>IF(OR(D53="",E53=""),"-",IF(C53=Config!$F$2,IF(D53&lt;2,IF(E53&lt;=5,Config!$G$3,IF(E53&lt;=19,Config!$H$3,IF(E53&gt;19,Config!$I$3,""))),IF(AND(D53=2,D53&lt;=5),IF(E53&lt;=5,Config!$G$4,IF(E53&lt;=19,Config!$H$4,IF(E53&gt;19,Config!$I$4,""))),IF(D53&gt;2,IF(E53&lt;=5,Config!$G$5,IF(E53&lt;=19,Config!$H$5,IF(E53&gt;19,Config!$I$5,"")))))),IF(C53=Config!$F$6,IF(D53&lt;2,IF(E53&lt;=5,Config!$G$7,IF(E53&lt;=19,Config!$H$7,IF(E53&gt;19,Config!$I$7,""))),IF(AND(D53&gt;=2,D53&lt;=3),IF(E53&lt;=5,Config!$G$8,IF(E53&lt;=19,Config!$H$8,IF(E53&gt;19,Config!$I$8,""))),IF(D53&gt;3,IF(E53&lt;=5,Config!$G$9,IF(E53&lt;=19,Config!$H$9,IF(E53&gt;19,Config!$I$9,"")))))),IF(C53=Config!$F$10,IF(D53&lt;2,IF(E53&lt;=4,Config!$G$11,IF(E53&lt;=15,Config!$H$11,IF(E53&gt;15,Config!$I$11,""))),IF(D53=2,IF(E53&lt;=4,Config!$G$12,IF(E53&lt;=15,Config!$H$12,IF(E53&gt;15,Config!$I$12,""))),IF(D53&gt;2,IF(E53&lt;=4,Config!$G$13,IF(E53&lt;=15,Config!$H$13,IF(E53&gt;15,Config!$I$13,"")))))),"ERROR"))))</f>
        <v>4</v>
      </c>
      <c r="G53" t="s">
        <v>1325</v>
      </c>
    </row>
    <row r="54" spans="1:7" x14ac:dyDescent="0.25">
      <c r="A54">
        <f t="shared" si="1"/>
        <v>48</v>
      </c>
      <c r="B54" t="s">
        <v>1351</v>
      </c>
      <c r="C54" s="6" t="s">
        <v>19</v>
      </c>
      <c r="D54">
        <v>1</v>
      </c>
      <c r="E54">
        <v>5</v>
      </c>
      <c r="F54" s="6">
        <f>IF(OR(D54="",E54=""),"-",IF(C54=Config!$F$2,IF(D54&lt;2,IF(E54&lt;=5,Config!$G$3,IF(E54&lt;=19,Config!$H$3,IF(E54&gt;19,Config!$I$3,""))),IF(AND(D54=2,D54&lt;=5),IF(E54&lt;=5,Config!$G$4,IF(E54&lt;=19,Config!$H$4,IF(E54&gt;19,Config!$I$4,""))),IF(D54&gt;2,IF(E54&lt;=5,Config!$G$5,IF(E54&lt;=19,Config!$H$5,IF(E54&gt;19,Config!$I$5,"")))))),IF(C54=Config!$F$6,IF(D54&lt;2,IF(E54&lt;=5,Config!$G$7,IF(E54&lt;=19,Config!$H$7,IF(E54&gt;19,Config!$I$7,""))),IF(AND(D54&gt;=2,D54&lt;=3),IF(E54&lt;=5,Config!$G$8,IF(E54&lt;=19,Config!$H$8,IF(E54&gt;19,Config!$I$8,""))),IF(D54&gt;3,IF(E54&lt;=5,Config!$G$9,IF(E54&lt;=19,Config!$H$9,IF(E54&gt;19,Config!$I$9,"")))))),IF(C54=Config!$F$10,IF(D54&lt;2,IF(E54&lt;=4,Config!$G$11,IF(E54&lt;=15,Config!$H$11,IF(E54&gt;15,Config!$I$11,""))),IF(D54=2,IF(E54&lt;=4,Config!$G$12,IF(E54&lt;=15,Config!$H$12,IF(E54&gt;15,Config!$I$12,""))),IF(D54&gt;2,IF(E54&lt;=4,Config!$G$13,IF(E54&lt;=15,Config!$H$13,IF(E54&gt;15,Config!$I$13,"")))))),"ERROR"))))</f>
        <v>3</v>
      </c>
      <c r="G54" t="s">
        <v>1325</v>
      </c>
    </row>
    <row r="55" spans="1:7" x14ac:dyDescent="0.25">
      <c r="A55">
        <f t="shared" si="1"/>
        <v>49</v>
      </c>
      <c r="B55" t="s">
        <v>1352</v>
      </c>
      <c r="C55" s="6" t="s">
        <v>38</v>
      </c>
      <c r="D55" s="6"/>
      <c r="E55" s="6"/>
      <c r="F55" s="6" t="str">
        <f>IF(OR(D55="",E55=""),"-",IF(C55=Config!$F$2,IF(D55&lt;2,IF(E55&lt;=5,Config!$G$3,IF(E55&lt;=19,Config!$H$3,IF(E55&gt;19,Config!$I$3,""))),IF(AND(D55=2,D55&lt;=5),IF(E55&lt;=5,Config!$G$4,IF(E55&lt;=19,Config!$H$4,IF(E55&gt;19,Config!$I$4,""))),IF(D55&gt;2,IF(E55&lt;=5,Config!$G$5,IF(E55&lt;=19,Config!$H$5,IF(E55&gt;19,Config!$I$5,"")))))),IF(C55=Config!$F$6,IF(D55&lt;2,IF(E55&lt;=5,Config!$G$7,IF(E55&lt;=19,Config!$H$7,IF(E55&gt;19,Config!$I$7,""))),IF(AND(D55&gt;=2,D55&lt;=3),IF(E55&lt;=5,Config!$G$8,IF(E55&lt;=19,Config!$H$8,IF(E55&gt;19,Config!$I$8,""))),IF(D55&gt;3,IF(E55&lt;=5,Config!$G$9,IF(E55&lt;=19,Config!$H$9,IF(E55&gt;19,Config!$I$9,"")))))),IF(C55=Config!$F$10,IF(D55&lt;2,IF(E55&lt;=4,Config!$G$11,IF(E55&lt;=15,Config!$H$11,IF(E55&gt;15,Config!$I$11,""))),IF(D55=2,IF(E55&lt;=4,Config!$G$12,IF(E55&lt;=15,Config!$H$12,IF(E55&gt;15,Config!$I$12,""))),IF(D55&gt;2,IF(E55&lt;=4,Config!$G$13,IF(E55&lt;=15,Config!$H$13,IF(E55&gt;15,Config!$I$13,"")))))),"ERROR"))))</f>
        <v>-</v>
      </c>
    </row>
    <row r="56" spans="1:7" x14ac:dyDescent="0.25">
      <c r="A56">
        <f t="shared" si="1"/>
        <v>50</v>
      </c>
      <c r="B56" t="s">
        <v>1365</v>
      </c>
      <c r="C56" s="6" t="s">
        <v>19</v>
      </c>
      <c r="D56">
        <v>1</v>
      </c>
      <c r="E56">
        <v>5</v>
      </c>
      <c r="F56" s="6">
        <f>IF(OR(D56="",E56=""),"-",IF(C56=Config!$F$2,IF(D56&lt;2,IF(E56&lt;=5,Config!$G$3,IF(E56&lt;=19,Config!$H$3,IF(E56&gt;19,Config!$I$3,""))),IF(AND(D56=2,D56&lt;=5),IF(E56&lt;=5,Config!$G$4,IF(E56&lt;=19,Config!$H$4,IF(E56&gt;19,Config!$I$4,""))),IF(D56&gt;2,IF(E56&lt;=5,Config!$G$5,IF(E56&lt;=19,Config!$H$5,IF(E56&gt;19,Config!$I$5,"")))))),IF(C56=Config!$F$6,IF(D56&lt;2,IF(E56&lt;=5,Config!$G$7,IF(E56&lt;=19,Config!$H$7,IF(E56&gt;19,Config!$I$7,""))),IF(AND(D56&gt;=2,D56&lt;=3),IF(E56&lt;=5,Config!$G$8,IF(E56&lt;=19,Config!$H$8,IF(E56&gt;19,Config!$I$8,""))),IF(D56&gt;3,IF(E56&lt;=5,Config!$G$9,IF(E56&lt;=19,Config!$H$9,IF(E56&gt;19,Config!$I$9,"")))))),IF(C56=Config!$F$10,IF(D56&lt;2,IF(E56&lt;=4,Config!$G$11,IF(E56&lt;=15,Config!$H$11,IF(E56&gt;15,Config!$I$11,""))),IF(D56=2,IF(E56&lt;=4,Config!$G$12,IF(E56&lt;=15,Config!$H$12,IF(E56&gt;15,Config!$I$12,""))),IF(D56&gt;2,IF(E56&lt;=4,Config!$G$13,IF(E56&lt;=15,Config!$H$13,IF(E56&gt;15,Config!$I$13,"")))))),"ERROR"))))</f>
        <v>3</v>
      </c>
      <c r="G56" t="s">
        <v>1311</v>
      </c>
    </row>
    <row r="57" spans="1:7" x14ac:dyDescent="0.25">
      <c r="A57">
        <f t="shared" si="1"/>
        <v>51</v>
      </c>
      <c r="B57" t="s">
        <v>1353</v>
      </c>
      <c r="C57" s="6" t="s">
        <v>38</v>
      </c>
      <c r="D57" s="6"/>
      <c r="E57" s="6"/>
      <c r="F57" s="6" t="str">
        <f>IF(OR(D57="",E57=""),"-",IF(C57=Config!$F$2,IF(D57&lt;2,IF(E57&lt;=5,Config!$G$3,IF(E57&lt;=19,Config!$H$3,IF(E57&gt;19,Config!$I$3,""))),IF(AND(D57=2,D57&lt;=5),IF(E57&lt;=5,Config!$G$4,IF(E57&lt;=19,Config!$H$4,IF(E57&gt;19,Config!$I$4,""))),IF(D57&gt;2,IF(E57&lt;=5,Config!$G$5,IF(E57&lt;=19,Config!$H$5,IF(E57&gt;19,Config!$I$5,"")))))),IF(C57=Config!$F$6,IF(D57&lt;2,IF(E57&lt;=5,Config!$G$7,IF(E57&lt;=19,Config!$H$7,IF(E57&gt;19,Config!$I$7,""))),IF(AND(D57&gt;=2,D57&lt;=3),IF(E57&lt;=5,Config!$G$8,IF(E57&lt;=19,Config!$H$8,IF(E57&gt;19,Config!$I$8,""))),IF(D57&gt;3,IF(E57&lt;=5,Config!$G$9,IF(E57&lt;=19,Config!$H$9,IF(E57&gt;19,Config!$I$9,"")))))),IF(C57=Config!$F$10,IF(D57&lt;2,IF(E57&lt;=4,Config!$G$11,IF(E57&lt;=15,Config!$H$11,IF(E57&gt;15,Config!$I$11,""))),IF(D57=2,IF(E57&lt;=4,Config!$G$12,IF(E57&lt;=15,Config!$H$12,IF(E57&gt;15,Config!$I$12,""))),IF(D57&gt;2,IF(E57&lt;=4,Config!$G$13,IF(E57&lt;=15,Config!$H$13,IF(E57&gt;15,Config!$I$13,"")))))),"ERROR"))))</f>
        <v>-</v>
      </c>
    </row>
    <row r="58" spans="1:7" x14ac:dyDescent="0.25">
      <c r="A58">
        <f t="shared" si="1"/>
        <v>52</v>
      </c>
      <c r="B58" t="s">
        <v>1367</v>
      </c>
      <c r="C58" s="6" t="s">
        <v>19</v>
      </c>
      <c r="D58">
        <v>1</v>
      </c>
      <c r="E58">
        <v>5</v>
      </c>
      <c r="F58" s="6">
        <f>IF(OR(D58="",E58=""),"-",IF(C58=Config!$F$2,IF(D58&lt;2,IF(E58&lt;=5,Config!$G$3,IF(E58&lt;=19,Config!$H$3,IF(E58&gt;19,Config!$I$3,""))),IF(AND(D58=2,D58&lt;=5),IF(E58&lt;=5,Config!$G$4,IF(E58&lt;=19,Config!$H$4,IF(E58&gt;19,Config!$I$4,""))),IF(D58&gt;2,IF(E58&lt;=5,Config!$G$5,IF(E58&lt;=19,Config!$H$5,IF(E58&gt;19,Config!$I$5,"")))))),IF(C58=Config!$F$6,IF(D58&lt;2,IF(E58&lt;=5,Config!$G$7,IF(E58&lt;=19,Config!$H$7,IF(E58&gt;19,Config!$I$7,""))),IF(AND(D58&gt;=2,D58&lt;=3),IF(E58&lt;=5,Config!$G$8,IF(E58&lt;=19,Config!$H$8,IF(E58&gt;19,Config!$I$8,""))),IF(D58&gt;3,IF(E58&lt;=5,Config!$G$9,IF(E58&lt;=19,Config!$H$9,IF(E58&gt;19,Config!$I$9,"")))))),IF(C58=Config!$F$10,IF(D58&lt;2,IF(E58&lt;=4,Config!$G$11,IF(E58&lt;=15,Config!$H$11,IF(E58&gt;15,Config!$I$11,""))),IF(D58=2,IF(E58&lt;=4,Config!$G$12,IF(E58&lt;=15,Config!$H$12,IF(E58&gt;15,Config!$I$12,""))),IF(D58&gt;2,IF(E58&lt;=4,Config!$G$13,IF(E58&lt;=15,Config!$H$13,IF(E58&gt;15,Config!$I$13,"")))))),"ERROR"))))</f>
        <v>3</v>
      </c>
      <c r="G58" t="s">
        <v>1318</v>
      </c>
    </row>
    <row r="59" spans="1:7" x14ac:dyDescent="0.25">
      <c r="A59">
        <f t="shared" si="1"/>
        <v>53</v>
      </c>
      <c r="B59" t="s">
        <v>324</v>
      </c>
      <c r="C59" s="6" t="s">
        <v>32</v>
      </c>
      <c r="D59" s="6">
        <v>1</v>
      </c>
      <c r="E59" s="6">
        <v>1</v>
      </c>
      <c r="F59" s="6">
        <f>IF(OR(D59="",E59=""),"-",IF(C59=Config!$F$2,IF(D59&lt;2,IF(E59&lt;=5,Config!$G$3,IF(E59&lt;=19,Config!$H$3,IF(E59&gt;19,Config!$I$3,""))),IF(AND(D59=2,D59&lt;=5),IF(E59&lt;=5,Config!$G$4,IF(E59&lt;=19,Config!$H$4,IF(E59&gt;19,Config!$I$4,""))),IF(D59&gt;2,IF(E59&lt;=5,Config!$G$5,IF(E59&lt;=19,Config!$H$5,IF(E59&gt;19,Config!$I$5,"")))))),IF(C59=Config!$F$6,IF(D59&lt;2,IF(E59&lt;=5,Config!$G$7,IF(E59&lt;=19,Config!$H$7,IF(E59&gt;19,Config!$I$7,""))),IF(AND(D59&gt;=2,D59&lt;=3),IF(E59&lt;=5,Config!$G$8,IF(E59&lt;=19,Config!$H$8,IF(E59&gt;19,Config!$I$8,""))),IF(D59&gt;3,IF(E59&lt;=5,Config!$G$9,IF(E59&lt;=19,Config!$H$9,IF(E59&gt;19,Config!$I$9,"")))))),IF(C59=Config!$F$10,IF(D59&lt;2,IF(E59&lt;=4,Config!$G$11,IF(E59&lt;=15,Config!$H$11,IF(E59&gt;15,Config!$I$11,""))),IF(D59=2,IF(E59&lt;=4,Config!$G$12,IF(E59&lt;=15,Config!$H$12,IF(E59&gt;15,Config!$I$12,""))),IF(D59&gt;2,IF(E59&lt;=4,Config!$G$13,IF(E59&lt;=15,Config!$H$13,IF(E59&gt;15,Config!$I$13,"")))))),"ERROR"))))</f>
        <v>4</v>
      </c>
    </row>
  </sheetData>
  <mergeCells count="4">
    <mergeCell ref="A1:B1"/>
    <mergeCell ref="A2:B2"/>
    <mergeCell ref="A3:B3"/>
    <mergeCell ref="A4:B4"/>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2AD1360-0DD0-4D20-A698-790C82D2D81A}">
          <x14:formula1>
            <xm:f>Config!$V$3:$V$6</xm:f>
          </x14:formula1>
          <xm:sqref>C7:C22 C24:C41 C43:C59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FB1FA-994A-4926-A98F-4E1F97F9AA44}">
  <dimension ref="C1:F33"/>
  <sheetViews>
    <sheetView topLeftCell="A5" workbookViewId="0">
      <selection activeCell="E17" sqref="E17:F17"/>
    </sheetView>
  </sheetViews>
  <sheetFormatPr defaultRowHeight="15" x14ac:dyDescent="0.25"/>
  <cols>
    <col min="3" max="3" width="4.140625" customWidth="1"/>
    <col min="4" max="4" width="49.140625" bestFit="1" customWidth="1"/>
    <col min="5" max="5" width="18.28515625" bestFit="1" customWidth="1"/>
    <col min="6" max="6" width="88.5703125" style="47" customWidth="1"/>
    <col min="7" max="7" width="4.140625" customWidth="1"/>
  </cols>
  <sheetData>
    <row r="1" spans="3:6" ht="15.75" thickBot="1" x14ac:dyDescent="0.3"/>
    <row r="2" spans="3:6" ht="15.75" thickBot="1" x14ac:dyDescent="0.3">
      <c r="C2" s="42" t="s">
        <v>0</v>
      </c>
      <c r="D2" s="43" t="s">
        <v>982</v>
      </c>
      <c r="E2" s="43" t="s">
        <v>983</v>
      </c>
      <c r="F2" s="48" t="s">
        <v>249</v>
      </c>
    </row>
    <row r="3" spans="3:6" ht="15.75" thickBot="1" x14ac:dyDescent="0.3">
      <c r="C3" s="44">
        <v>1</v>
      </c>
      <c r="D3" s="45" t="s">
        <v>984</v>
      </c>
      <c r="E3" s="46">
        <v>5</v>
      </c>
      <c r="F3" s="49" t="s">
        <v>1013</v>
      </c>
    </row>
    <row r="4" spans="3:6" ht="26.25" thickBot="1" x14ac:dyDescent="0.3">
      <c r="C4" s="44">
        <v>2</v>
      </c>
      <c r="D4" s="45" t="s">
        <v>985</v>
      </c>
      <c r="E4" s="46">
        <v>5</v>
      </c>
      <c r="F4" s="49" t="s">
        <v>1014</v>
      </c>
    </row>
    <row r="5" spans="3:6" ht="26.25" thickBot="1" x14ac:dyDescent="0.3">
      <c r="C5" s="44">
        <v>3</v>
      </c>
      <c r="D5" s="45" t="s">
        <v>986</v>
      </c>
      <c r="E5" s="46">
        <v>5</v>
      </c>
      <c r="F5" s="49" t="s">
        <v>1015</v>
      </c>
    </row>
    <row r="6" spans="3:6" ht="26.25" thickBot="1" x14ac:dyDescent="0.3">
      <c r="C6" s="44">
        <v>4</v>
      </c>
      <c r="D6" s="45" t="s">
        <v>987</v>
      </c>
      <c r="E6" s="46">
        <v>5</v>
      </c>
      <c r="F6" s="49" t="s">
        <v>1016</v>
      </c>
    </row>
    <row r="7" spans="3:6" ht="26.25" thickBot="1" x14ac:dyDescent="0.3">
      <c r="C7" s="44">
        <v>5</v>
      </c>
      <c r="D7" s="45" t="s">
        <v>988</v>
      </c>
      <c r="E7" s="46">
        <v>5</v>
      </c>
      <c r="F7" s="49" t="s">
        <v>1017</v>
      </c>
    </row>
    <row r="8" spans="3:6" ht="26.25" thickBot="1" x14ac:dyDescent="0.3">
      <c r="C8" s="44">
        <v>6</v>
      </c>
      <c r="D8" s="45" t="s">
        <v>989</v>
      </c>
      <c r="E8" s="46">
        <v>5</v>
      </c>
      <c r="F8" s="49" t="s">
        <v>1018</v>
      </c>
    </row>
    <row r="9" spans="3:6" ht="26.25" thickBot="1" x14ac:dyDescent="0.3">
      <c r="C9" s="44">
        <v>7</v>
      </c>
      <c r="D9" s="45" t="s">
        <v>990</v>
      </c>
      <c r="E9" s="46">
        <v>5</v>
      </c>
      <c r="F9" s="49" t="s">
        <v>1019</v>
      </c>
    </row>
    <row r="10" spans="3:6" ht="15.75" thickBot="1" x14ac:dyDescent="0.3">
      <c r="C10" s="44">
        <v>8</v>
      </c>
      <c r="D10" s="45" t="s">
        <v>991</v>
      </c>
      <c r="E10" s="46">
        <v>5</v>
      </c>
      <c r="F10" s="49" t="s">
        <v>1020</v>
      </c>
    </row>
    <row r="11" spans="3:6" ht="26.25" thickBot="1" x14ac:dyDescent="0.3">
      <c r="C11" s="44">
        <v>9</v>
      </c>
      <c r="D11" s="45" t="s">
        <v>992</v>
      </c>
      <c r="E11" s="46">
        <v>5</v>
      </c>
      <c r="F11" s="49" t="s">
        <v>1021</v>
      </c>
    </row>
    <row r="12" spans="3:6" ht="26.25" thickBot="1" x14ac:dyDescent="0.3">
      <c r="C12" s="44">
        <v>10</v>
      </c>
      <c r="D12" s="45" t="s">
        <v>1002</v>
      </c>
      <c r="E12" s="46">
        <v>4</v>
      </c>
      <c r="F12" s="49" t="s">
        <v>1022</v>
      </c>
    </row>
    <row r="13" spans="3:6" ht="26.25" thickBot="1" x14ac:dyDescent="0.3">
      <c r="C13" s="44">
        <v>11</v>
      </c>
      <c r="D13" s="45" t="s">
        <v>1003</v>
      </c>
      <c r="E13" s="46">
        <v>4</v>
      </c>
      <c r="F13" s="49" t="s">
        <v>1023</v>
      </c>
    </row>
    <row r="14" spans="3:6" ht="26.25" thickBot="1" x14ac:dyDescent="0.3">
      <c r="C14" s="44">
        <v>12</v>
      </c>
      <c r="D14" s="45" t="s">
        <v>1004</v>
      </c>
      <c r="E14" s="46">
        <v>4</v>
      </c>
      <c r="F14" s="49" t="s">
        <v>1024</v>
      </c>
    </row>
    <row r="15" spans="3:6" ht="15.75" thickBot="1" x14ac:dyDescent="0.3">
      <c r="C15" s="44">
        <v>13</v>
      </c>
      <c r="D15" s="45" t="s">
        <v>1005</v>
      </c>
      <c r="E15" s="46">
        <v>5</v>
      </c>
      <c r="F15" s="49" t="s">
        <v>1025</v>
      </c>
    </row>
    <row r="16" spans="3:6" ht="26.25" thickBot="1" x14ac:dyDescent="0.3">
      <c r="C16" s="44">
        <v>14</v>
      </c>
      <c r="D16" s="45" t="s">
        <v>1006</v>
      </c>
      <c r="E16" s="46">
        <v>4</v>
      </c>
      <c r="F16" s="49" t="s">
        <v>1026</v>
      </c>
    </row>
    <row r="17" spans="3:6" ht="53.45" customHeight="1" thickBot="1" x14ac:dyDescent="0.3">
      <c r="C17" s="60" t="s">
        <v>1007</v>
      </c>
      <c r="D17" s="61"/>
      <c r="E17" s="62">
        <f>(SUM(E3:E16)*0.01)+0.65</f>
        <v>1.31</v>
      </c>
      <c r="F17" s="63"/>
    </row>
    <row r="20" spans="3:6" x14ac:dyDescent="0.25">
      <c r="C20" s="37" t="s">
        <v>993</v>
      </c>
    </row>
    <row r="21" spans="3:6" x14ac:dyDescent="0.25">
      <c r="C21" s="37" t="s">
        <v>994</v>
      </c>
    </row>
    <row r="22" spans="3:6" x14ac:dyDescent="0.25">
      <c r="C22" s="37" t="s">
        <v>995</v>
      </c>
    </row>
    <row r="23" spans="3:6" x14ac:dyDescent="0.25">
      <c r="C23" s="37" t="s">
        <v>996</v>
      </c>
    </row>
    <row r="24" spans="3:6" x14ac:dyDescent="0.25">
      <c r="C24" s="37" t="s">
        <v>997</v>
      </c>
    </row>
    <row r="25" spans="3:6" x14ac:dyDescent="0.25">
      <c r="C25" s="37" t="s">
        <v>998</v>
      </c>
    </row>
    <row r="26" spans="3:6" x14ac:dyDescent="0.25">
      <c r="C26" s="37" t="s">
        <v>999</v>
      </c>
    </row>
    <row r="27" spans="3:6" x14ac:dyDescent="0.25">
      <c r="C27" s="37" t="s">
        <v>1000</v>
      </c>
    </row>
    <row r="28" spans="3:6" x14ac:dyDescent="0.25">
      <c r="C28" s="37" t="s">
        <v>1001</v>
      </c>
    </row>
    <row r="29" spans="3:6" x14ac:dyDescent="0.25">
      <c r="C29" s="37" t="s">
        <v>1008</v>
      </c>
    </row>
    <row r="30" spans="3:6" x14ac:dyDescent="0.25">
      <c r="C30" s="37" t="s">
        <v>1009</v>
      </c>
    </row>
    <row r="31" spans="3:6" x14ac:dyDescent="0.25">
      <c r="C31" s="37" t="s">
        <v>1010</v>
      </c>
    </row>
    <row r="32" spans="3:6" x14ac:dyDescent="0.25">
      <c r="C32" s="37" t="s">
        <v>1011</v>
      </c>
    </row>
    <row r="33" spans="3:3" x14ac:dyDescent="0.25">
      <c r="C33" s="37" t="s">
        <v>1012</v>
      </c>
    </row>
  </sheetData>
  <mergeCells count="2">
    <mergeCell ref="C17:D17"/>
    <mergeCell ref="E17:F17"/>
  </mergeCells>
  <hyperlinks>
    <hyperlink ref="D3" location="_ftn1" display="_ftn1" xr:uid="{B2014666-A1D2-4092-B864-D34A5D91994A}"/>
    <hyperlink ref="D4" location="_ftn2" display="_ftn2" xr:uid="{6DDE425C-3E18-4BE4-B384-039882057E06}"/>
    <hyperlink ref="D5" location="_ftn3" display="_ftn3" xr:uid="{FF82DD09-E2E0-4453-8E5D-57365AC70D54}"/>
    <hyperlink ref="D6" location="_ftn4" display="_ftn4" xr:uid="{4B7D9EA8-B135-4B51-A04C-F8A431A7AD24}"/>
    <hyperlink ref="D7" location="_ftn5" display="_ftn5" xr:uid="{72A10C02-D3EA-40CC-95A4-90C45EF26569}"/>
    <hyperlink ref="D8" location="_ftn6" display="_ftn6" xr:uid="{93124307-9DF7-4737-A81C-1C844E9BC13A}"/>
    <hyperlink ref="D9" location="_ftn7" display="_ftn7" xr:uid="{77289898-A0B2-43C6-8B57-1F3C237C6136}"/>
    <hyperlink ref="D10" location="_ftn8" display="_ftn8" xr:uid="{5CEF2610-8D22-49AD-8B38-B2BCD8ACBA48}"/>
    <hyperlink ref="D11" location="_ftn9" display="_ftn9" xr:uid="{858E034B-9EB3-4C8B-BAB5-024269D38D5A}"/>
    <hyperlink ref="D12" location="_ftn10" display="_ftn10" xr:uid="{90267CE5-04B3-4C1C-8CD9-E03CA236B9B0}"/>
    <hyperlink ref="D13" location="_ftn11" display="_ftn11" xr:uid="{00A1C824-5BE0-4416-A3E6-47C86CB4F74B}"/>
    <hyperlink ref="D14" location="_ftn12" display="_ftn12" xr:uid="{CDBFDE9D-7A46-4DEC-976D-FAAB01677C93}"/>
    <hyperlink ref="D15" location="_ftn13" display="_ftn13" xr:uid="{E9F98D46-C3A1-4211-BB72-7F0A975E9249}"/>
    <hyperlink ref="D16" location="_ftn14" display="_ftn14" xr:uid="{AB559EF0-D37C-4011-9446-F6A964B95917}"/>
    <hyperlink ref="C20" location="_ftnref1" display="_ftnref1" xr:uid="{E90E12AE-1DFA-4657-A8AB-311C93B7016E}"/>
    <hyperlink ref="C21" location="_ftnref2" display="_ftnref2" xr:uid="{194C3EB9-AA21-4E93-B43A-B72010AA0D02}"/>
    <hyperlink ref="C22" location="_ftnref3" display="_ftnref3" xr:uid="{5D06F133-FD87-4180-BD33-09B4E95379AC}"/>
    <hyperlink ref="C23" location="_ftnref4" display="_ftnref4" xr:uid="{2F9BB136-AB9E-4665-8E83-36B48EEFF9F7}"/>
    <hyperlink ref="C24" location="_ftnref5" display="_ftnref5" xr:uid="{5E2DD705-BD78-4C06-8612-39A91782FF63}"/>
    <hyperlink ref="C25" location="_ftnref6" display="_ftnref6" xr:uid="{66DD8E14-21D1-42C8-905C-830AE6C3A0D1}"/>
    <hyperlink ref="C26" location="_ftnref7" display="_ftnref7" xr:uid="{66560CEE-B392-4827-9D35-DAB15419374E}"/>
    <hyperlink ref="C27" location="_ftnref8" display="_ftnref8" xr:uid="{900BEEB5-0ED4-431C-BD81-ABD7E8CE647F}"/>
    <hyperlink ref="C28" location="_ftnref9" display="_ftnref9" xr:uid="{3F3C75D0-2480-4E79-95B1-BAF5DFD05C78}"/>
    <hyperlink ref="C29" location="_ftnref10" display="_ftnref10" xr:uid="{226387CC-3AE2-4D48-B151-BFE9FEBB135F}"/>
    <hyperlink ref="C30" location="_ftnref11" display="_ftnref11" xr:uid="{BFC8DE8E-473D-481D-842F-B5DB6F9D11A5}"/>
    <hyperlink ref="C31" location="_ftnref12" display="_ftnref12" xr:uid="{947B853A-6C32-4DEC-9623-F5763482D302}"/>
    <hyperlink ref="C32" location="_ftnref13" display="_ftnref13" xr:uid="{4FCE7A59-F650-465D-81D9-700CB4DAA12D}"/>
    <hyperlink ref="C33" location="_ftnref14" display="_ftnref14" xr:uid="{FB2F1E0F-3718-4FB4-BAF2-B206C0238626}"/>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B38DE-BAD3-484B-B09F-6033741A070B}">
  <dimension ref="A1:C333"/>
  <sheetViews>
    <sheetView workbookViewId="0">
      <selection activeCell="C1" sqref="C1:C1048576"/>
    </sheetView>
  </sheetViews>
  <sheetFormatPr defaultColWidth="41.85546875" defaultRowHeight="15" x14ac:dyDescent="0.25"/>
  <cols>
    <col min="1" max="1" width="34.28515625" bestFit="1" customWidth="1"/>
    <col min="2" max="2" width="64.7109375" customWidth="1"/>
    <col min="3" max="3" width="58.5703125" style="30" customWidth="1"/>
  </cols>
  <sheetData>
    <row r="1" spans="1:3" ht="28.5" x14ac:dyDescent="0.25">
      <c r="A1" s="38" t="s">
        <v>247</v>
      </c>
      <c r="B1" s="38" t="s">
        <v>248</v>
      </c>
      <c r="C1" s="38" t="s">
        <v>1</v>
      </c>
    </row>
    <row r="2" spans="1:3" ht="42.75" x14ac:dyDescent="0.25">
      <c r="A2" s="29" t="s">
        <v>250</v>
      </c>
      <c r="B2" s="30" t="s">
        <v>251</v>
      </c>
      <c r="C2" s="30" t="str">
        <f>WMOB!B7&amp;", "&amp;WMOB!B8&amp;", "&amp;WMOB!B9&amp;", "&amp;WMOB!B10</f>
        <v xml:space="preserve">Sprawdź OC pojazdu w mObywatel - Zapytanie, Sprawdź OC pojazdu w mObywatel - Odpowiedź, Pobierz Wynik PDF, Zgłoś szkodę </v>
      </c>
    </row>
    <row r="3" spans="1:3" ht="57" x14ac:dyDescent="0.25">
      <c r="A3" s="29" t="s">
        <v>252</v>
      </c>
      <c r="B3" s="30" t="s">
        <v>253</v>
      </c>
      <c r="C3" s="30" t="str">
        <f>WMOB!B7&amp;", "&amp;WMOB!B8&amp;", "&amp;WMOB!B9&amp;", "&amp;WMOB!B10</f>
        <v xml:space="preserve">Sprawdź OC pojazdu w mObywatel - Zapytanie, Sprawdź OC pojazdu w mObywatel - Odpowiedź, Pobierz Wynik PDF, Zgłoś szkodę </v>
      </c>
    </row>
    <row r="4" spans="1:3" ht="42.75" x14ac:dyDescent="0.25">
      <c r="A4" s="29" t="s">
        <v>255</v>
      </c>
      <c r="B4" s="30" t="s">
        <v>256</v>
      </c>
      <c r="C4" s="55" t="s">
        <v>241</v>
      </c>
    </row>
    <row r="5" spans="1:3" ht="57" x14ac:dyDescent="0.25">
      <c r="A5" s="29" t="s">
        <v>257</v>
      </c>
      <c r="B5" s="30" t="s">
        <v>258</v>
      </c>
      <c r="C5" s="55" t="s">
        <v>241</v>
      </c>
    </row>
    <row r="6" spans="1:3" ht="71.25" x14ac:dyDescent="0.25">
      <c r="A6" s="29" t="s">
        <v>856</v>
      </c>
      <c r="B6" s="30" t="s">
        <v>260</v>
      </c>
      <c r="C6" s="55" t="s">
        <v>261</v>
      </c>
    </row>
    <row r="7" spans="1:3" x14ac:dyDescent="0.25">
      <c r="A7" s="29" t="s">
        <v>857</v>
      </c>
      <c r="B7" s="30" t="s">
        <v>262</v>
      </c>
      <c r="C7" s="55" t="s">
        <v>241</v>
      </c>
    </row>
    <row r="8" spans="1:3" ht="28.5" x14ac:dyDescent="0.25">
      <c r="A8" s="29" t="s">
        <v>263</v>
      </c>
      <c r="B8" s="30" t="s">
        <v>264</v>
      </c>
      <c r="C8" s="55" t="s">
        <v>241</v>
      </c>
    </row>
    <row r="9" spans="1:3" ht="28.5" x14ac:dyDescent="0.25">
      <c r="A9" s="29" t="s">
        <v>265</v>
      </c>
      <c r="B9" s="30" t="s">
        <v>266</v>
      </c>
      <c r="C9" s="55" t="s">
        <v>241</v>
      </c>
    </row>
    <row r="10" spans="1:3" ht="71.25" x14ac:dyDescent="0.25">
      <c r="A10" s="29" t="s">
        <v>268</v>
      </c>
      <c r="B10" s="30" t="s">
        <v>269</v>
      </c>
      <c r="C10" s="55" t="s">
        <v>241</v>
      </c>
    </row>
    <row r="11" spans="1:3" ht="28.5" x14ac:dyDescent="0.25">
      <c r="A11" s="29" t="s">
        <v>271</v>
      </c>
      <c r="B11" s="30" t="s">
        <v>272</v>
      </c>
      <c r="C11" s="55" t="s">
        <v>241</v>
      </c>
    </row>
    <row r="12" spans="1:3" ht="57" x14ac:dyDescent="0.25">
      <c r="A12" s="29" t="s">
        <v>273</v>
      </c>
      <c r="B12" s="30" t="s">
        <v>274</v>
      </c>
      <c r="C12" s="55" t="s">
        <v>241</v>
      </c>
    </row>
    <row r="13" spans="1:3" ht="42.75" x14ac:dyDescent="0.25">
      <c r="A13" s="29" t="s">
        <v>275</v>
      </c>
      <c r="B13" s="30" t="s">
        <v>276</v>
      </c>
      <c r="C13" s="55" t="s">
        <v>1378</v>
      </c>
    </row>
    <row r="14" spans="1:3" ht="29.25" x14ac:dyDescent="0.25">
      <c r="A14" s="29" t="s">
        <v>278</v>
      </c>
      <c r="B14" s="30" t="s">
        <v>279</v>
      </c>
      <c r="C14" s="55" t="s">
        <v>261</v>
      </c>
    </row>
    <row r="15" spans="1:3" ht="43.5" x14ac:dyDescent="0.25">
      <c r="A15" s="29" t="s">
        <v>280</v>
      </c>
      <c r="B15" s="30" t="s">
        <v>281</v>
      </c>
      <c r="C15" s="55" t="s">
        <v>1379</v>
      </c>
    </row>
    <row r="16" spans="1:3" ht="43.5" x14ac:dyDescent="0.25">
      <c r="A16" s="29" t="s">
        <v>283</v>
      </c>
      <c r="B16" s="30" t="s">
        <v>284</v>
      </c>
      <c r="C16" s="55" t="s">
        <v>1380</v>
      </c>
    </row>
    <row r="17" spans="1:3" ht="28.5" x14ac:dyDescent="0.25">
      <c r="A17" s="29" t="s">
        <v>286</v>
      </c>
      <c r="B17" s="30" t="s">
        <v>287</v>
      </c>
      <c r="C17" s="55" t="s">
        <v>241</v>
      </c>
    </row>
    <row r="18" spans="1:3" ht="28.5" x14ac:dyDescent="0.25">
      <c r="A18" s="29" t="s">
        <v>289</v>
      </c>
      <c r="B18" s="30" t="s">
        <v>290</v>
      </c>
      <c r="C18" s="55" t="s">
        <v>241</v>
      </c>
    </row>
    <row r="19" spans="1:3" ht="43.5" x14ac:dyDescent="0.25">
      <c r="A19" s="29" t="s">
        <v>291</v>
      </c>
      <c r="B19" s="30" t="s">
        <v>292</v>
      </c>
      <c r="C19" s="55" t="s">
        <v>1381</v>
      </c>
    </row>
    <row r="20" spans="1:3" ht="57" x14ac:dyDescent="0.25">
      <c r="A20" s="29" t="s">
        <v>294</v>
      </c>
      <c r="B20" s="30" t="s">
        <v>295</v>
      </c>
      <c r="C20" s="55" t="s">
        <v>241</v>
      </c>
    </row>
    <row r="21" spans="1:3" ht="42.75" x14ac:dyDescent="0.25">
      <c r="A21" s="29" t="s">
        <v>297</v>
      </c>
      <c r="B21" s="30" t="s">
        <v>298</v>
      </c>
      <c r="C21" s="55" t="s">
        <v>241</v>
      </c>
    </row>
    <row r="22" spans="1:3" ht="100.5" x14ac:dyDescent="0.25">
      <c r="A22" s="29" t="s">
        <v>300</v>
      </c>
      <c r="B22" s="30" t="s">
        <v>301</v>
      </c>
      <c r="C22" s="55" t="s">
        <v>1382</v>
      </c>
    </row>
    <row r="23" spans="1:3" ht="114.75" x14ac:dyDescent="0.25">
      <c r="A23" s="29" t="s">
        <v>303</v>
      </c>
      <c r="B23" s="30" t="s">
        <v>304</v>
      </c>
      <c r="C23" s="55" t="s">
        <v>1383</v>
      </c>
    </row>
    <row r="24" spans="1:3" ht="86.25" x14ac:dyDescent="0.25">
      <c r="A24" s="29" t="s">
        <v>305</v>
      </c>
      <c r="B24" s="30" t="s">
        <v>306</v>
      </c>
      <c r="C24" s="55" t="s">
        <v>1384</v>
      </c>
    </row>
    <row r="25" spans="1:3" x14ac:dyDescent="0.25">
      <c r="A25" s="29" t="s">
        <v>308</v>
      </c>
      <c r="B25" s="30" t="s">
        <v>309</v>
      </c>
      <c r="C25" s="55" t="s">
        <v>254</v>
      </c>
    </row>
    <row r="26" spans="1:3" ht="114.75" x14ac:dyDescent="0.25">
      <c r="A26" s="29" t="s">
        <v>310</v>
      </c>
      <c r="B26" s="30" t="s">
        <v>311</v>
      </c>
      <c r="C26" s="55" t="s">
        <v>1383</v>
      </c>
    </row>
    <row r="27" spans="1:3" ht="28.5" x14ac:dyDescent="0.25">
      <c r="A27" s="29" t="s">
        <v>312</v>
      </c>
      <c r="B27" s="30" t="s">
        <v>313</v>
      </c>
      <c r="C27" s="55" t="s">
        <v>241</v>
      </c>
    </row>
    <row r="28" spans="1:3" ht="71.25" x14ac:dyDescent="0.25">
      <c r="A28" s="29" t="s">
        <v>314</v>
      </c>
      <c r="B28" s="30" t="s">
        <v>315</v>
      </c>
      <c r="C28" s="55" t="s">
        <v>241</v>
      </c>
    </row>
    <row r="29" spans="1:3" ht="42.75" x14ac:dyDescent="0.25">
      <c r="A29" s="29" t="s">
        <v>316</v>
      </c>
      <c r="B29" s="30" t="s">
        <v>317</v>
      </c>
      <c r="C29" s="55" t="s">
        <v>241</v>
      </c>
    </row>
    <row r="30" spans="1:3" ht="42.75" x14ac:dyDescent="0.25">
      <c r="A30" s="29" t="s">
        <v>318</v>
      </c>
      <c r="B30" s="30" t="s">
        <v>319</v>
      </c>
      <c r="C30" s="55" t="s">
        <v>241</v>
      </c>
    </row>
    <row r="31" spans="1:3" ht="42.75" x14ac:dyDescent="0.25">
      <c r="A31" s="29" t="s">
        <v>320</v>
      </c>
      <c r="B31" s="30" t="s">
        <v>321</v>
      </c>
      <c r="C31" s="55" t="s">
        <v>241</v>
      </c>
    </row>
    <row r="32" spans="1:3" ht="99.75" x14ac:dyDescent="0.25">
      <c r="A32" s="29" t="s">
        <v>322</v>
      </c>
      <c r="B32" s="30" t="s">
        <v>323</v>
      </c>
      <c r="C32" s="55" t="s">
        <v>1385</v>
      </c>
    </row>
    <row r="33" spans="1:3" ht="142.5" x14ac:dyDescent="0.25">
      <c r="A33" s="29" t="s">
        <v>325</v>
      </c>
      <c r="B33" s="30" t="s">
        <v>326</v>
      </c>
      <c r="C33" s="55" t="s">
        <v>241</v>
      </c>
    </row>
    <row r="34" spans="1:3" ht="85.5" x14ac:dyDescent="0.25">
      <c r="A34" s="29" t="s">
        <v>327</v>
      </c>
      <c r="B34" s="30" t="s">
        <v>328</v>
      </c>
      <c r="C34" s="55" t="s">
        <v>241</v>
      </c>
    </row>
    <row r="35" spans="1:3" ht="85.5" x14ac:dyDescent="0.25">
      <c r="A35" s="29" t="s">
        <v>329</v>
      </c>
      <c r="B35" s="30" t="s">
        <v>330</v>
      </c>
      <c r="C35" s="55" t="s">
        <v>241</v>
      </c>
    </row>
    <row r="36" spans="1:3" ht="57" x14ac:dyDescent="0.25">
      <c r="A36" s="29" t="s">
        <v>331</v>
      </c>
      <c r="B36" s="30" t="s">
        <v>332</v>
      </c>
      <c r="C36" s="55" t="s">
        <v>241</v>
      </c>
    </row>
    <row r="37" spans="1:3" ht="100.5" x14ac:dyDescent="0.25">
      <c r="A37" s="29" t="s">
        <v>333</v>
      </c>
      <c r="B37" s="30" t="s">
        <v>334</v>
      </c>
      <c r="C37" s="55" t="s">
        <v>1386</v>
      </c>
    </row>
    <row r="38" spans="1:3" x14ac:dyDescent="0.25">
      <c r="A38" s="29" t="s">
        <v>336</v>
      </c>
      <c r="B38" s="30" t="s">
        <v>337</v>
      </c>
      <c r="C38" s="30" t="str">
        <f>WWYS!B7</f>
        <v>Wyszukaj pełnotekstowo</v>
      </c>
    </row>
    <row r="39" spans="1:3" ht="42.75" x14ac:dyDescent="0.25">
      <c r="A39" s="29" t="s">
        <v>338</v>
      </c>
      <c r="B39" s="30" t="s">
        <v>339</v>
      </c>
      <c r="C39" s="30" t="str">
        <f>WWYS!B8</f>
        <v>Wyszukaj zaawansowanie</v>
      </c>
    </row>
    <row r="40" spans="1:3" ht="42.75" x14ac:dyDescent="0.25">
      <c r="A40" s="29" t="s">
        <v>340</v>
      </c>
      <c r="B40" s="30" t="s">
        <v>341</v>
      </c>
      <c r="C40" s="30" t="str">
        <f>WWYS!B8</f>
        <v>Wyszukaj zaawansowanie</v>
      </c>
    </row>
    <row r="41" spans="1:3" ht="85.5" x14ac:dyDescent="0.25">
      <c r="A41" s="29" t="s">
        <v>342</v>
      </c>
      <c r="B41" s="30" t="s">
        <v>343</v>
      </c>
      <c r="C41" s="30" t="str">
        <f>WWYS!B11</f>
        <v>Wyłącz zasoby z wyszukiwania</v>
      </c>
    </row>
    <row r="42" spans="1:3" ht="71.25" x14ac:dyDescent="0.25">
      <c r="A42" s="29" t="s">
        <v>344</v>
      </c>
      <c r="B42" s="30" t="s">
        <v>345</v>
      </c>
      <c r="C42" s="30" t="str">
        <f>WWYS!B12</f>
        <v>Wyróżnij zasób na wynikach wyszukiwania</v>
      </c>
    </row>
    <row r="43" spans="1:3" ht="28.5" x14ac:dyDescent="0.25">
      <c r="A43" s="29" t="s">
        <v>346</v>
      </c>
      <c r="B43" s="30" t="s">
        <v>347</v>
      </c>
      <c r="C43" s="30" t="str">
        <f>WWYS!B7</f>
        <v>Wyszukaj pełnotekstowo</v>
      </c>
    </row>
    <row r="44" spans="1:3" ht="85.5" x14ac:dyDescent="0.25">
      <c r="A44" s="29" t="s">
        <v>348</v>
      </c>
      <c r="B44" s="30" t="s">
        <v>349</v>
      </c>
      <c r="C44" s="30" t="str">
        <f>WWYS!B13</f>
        <v>Parametryzuj wyniki wyszukiwania</v>
      </c>
    </row>
    <row r="45" spans="1:3" ht="99.75" x14ac:dyDescent="0.25">
      <c r="A45" s="29" t="s">
        <v>350</v>
      </c>
      <c r="B45" s="30" t="s">
        <v>351</v>
      </c>
      <c r="C45" s="30" t="str">
        <f>WWYS!B7</f>
        <v>Wyszukaj pełnotekstowo</v>
      </c>
    </row>
    <row r="46" spans="1:3" ht="28.5" x14ac:dyDescent="0.25">
      <c r="A46" s="29" t="s">
        <v>352</v>
      </c>
      <c r="B46" s="30" t="s">
        <v>353</v>
      </c>
      <c r="C46" s="30" t="str">
        <f>WWYS!B9</f>
        <v xml:space="preserve"> Kopiuj link do wyników wyszukiwania</v>
      </c>
    </row>
    <row r="47" spans="1:3" ht="99.75" x14ac:dyDescent="0.25">
      <c r="A47" s="29" t="s">
        <v>354</v>
      </c>
      <c r="B47" s="30" t="s">
        <v>355</v>
      </c>
      <c r="C47" s="30" t="str">
        <f>WWYS!B10</f>
        <v>Przejdź na szczególnie wyróżniony formularz w szczególnych 
przypadkach wyszukiwania</v>
      </c>
    </row>
    <row r="48" spans="1:3" ht="128.25" x14ac:dyDescent="0.25">
      <c r="A48" s="29" t="s">
        <v>356</v>
      </c>
      <c r="B48" s="30" t="s">
        <v>357</v>
      </c>
      <c r="C48" s="30" t="str">
        <f>WWYS!B7</f>
        <v>Wyszukaj pełnotekstowo</v>
      </c>
    </row>
    <row r="49" spans="1:3" ht="57" x14ac:dyDescent="0.25">
      <c r="A49" s="29" t="s">
        <v>358</v>
      </c>
      <c r="B49" s="30" t="s">
        <v>359</v>
      </c>
      <c r="C49" s="30" t="str">
        <f>WWAS!B7</f>
        <v>Interakcja z Wirtualnym Asystentem</v>
      </c>
    </row>
    <row r="50" spans="1:3" ht="57" x14ac:dyDescent="0.25">
      <c r="A50" s="29" t="s">
        <v>360</v>
      </c>
      <c r="B50" s="30" t="s">
        <v>361</v>
      </c>
      <c r="C50" s="30" t="str">
        <f>WWAS!B8</f>
        <v>Uczenie i parametryzacja Wirtualnego Asystenta</v>
      </c>
    </row>
    <row r="51" spans="1:3" ht="42.75" x14ac:dyDescent="0.25">
      <c r="A51" s="29" t="s">
        <v>362</v>
      </c>
      <c r="B51" s="30" t="s">
        <v>363</v>
      </c>
      <c r="C51" s="30" t="str">
        <f>WWAS!B13</f>
        <v>Niedozwolona fraza w Wirtualnym Asystentem</v>
      </c>
    </row>
    <row r="52" spans="1:3" ht="28.5" x14ac:dyDescent="0.25">
      <c r="A52" s="29" t="s">
        <v>364</v>
      </c>
      <c r="B52" s="30" t="s">
        <v>365</v>
      </c>
      <c r="C52" s="30" t="str">
        <f>WWAS!B7</f>
        <v>Interakcja z Wirtualnym Asystentem</v>
      </c>
    </row>
    <row r="53" spans="1:3" ht="42.75" x14ac:dyDescent="0.25">
      <c r="A53" s="29" t="s">
        <v>366</v>
      </c>
      <c r="B53" s="30" t="s">
        <v>367</v>
      </c>
      <c r="C53" s="30" t="str">
        <f>WWAS!B7</f>
        <v>Interakcja z Wirtualnym Asystentem</v>
      </c>
    </row>
    <row r="54" spans="1:3" ht="28.5" x14ac:dyDescent="0.25">
      <c r="A54" s="29" t="s">
        <v>368</v>
      </c>
      <c r="B54" s="30" t="s">
        <v>369</v>
      </c>
      <c r="C54" s="30" t="str">
        <f>WWAS!B11</f>
        <v>Wywołanie API z Wirtualnym Asystentem</v>
      </c>
    </row>
    <row r="55" spans="1:3" ht="28.5" x14ac:dyDescent="0.25">
      <c r="A55" s="29" t="s">
        <v>370</v>
      </c>
      <c r="B55" s="30" t="s">
        <v>371</v>
      </c>
      <c r="C55" s="30" t="str">
        <f>WWAS!B8</f>
        <v>Uczenie i parametryzacja Wirtualnego Asystenta</v>
      </c>
    </row>
    <row r="56" spans="1:3" ht="57" x14ac:dyDescent="0.25">
      <c r="A56" s="29" t="s">
        <v>372</v>
      </c>
      <c r="B56" s="30" t="s">
        <v>373</v>
      </c>
      <c r="C56" s="30" t="str">
        <f>WWAS!B13</f>
        <v>Niedozwolona fraza w Wirtualnym Asystentem</v>
      </c>
    </row>
    <row r="57" spans="1:3" ht="99.75" x14ac:dyDescent="0.25">
      <c r="A57" s="29" t="s">
        <v>374</v>
      </c>
      <c r="B57" s="30" t="s">
        <v>375</v>
      </c>
      <c r="C57" s="30" t="str">
        <f>WINF!B9</f>
        <v>INF - Projekty graficzne</v>
      </c>
    </row>
    <row r="58" spans="1:3" ht="85.5" x14ac:dyDescent="0.25">
      <c r="A58" s="29" t="s">
        <v>376</v>
      </c>
      <c r="B58" s="30" t="s">
        <v>377</v>
      </c>
      <c r="C58" s="30" t="str">
        <f>WINF!B9</f>
        <v>INF - Projekty graficzne</v>
      </c>
    </row>
    <row r="59" spans="1:3" ht="71.25" x14ac:dyDescent="0.25">
      <c r="A59" s="29" t="s">
        <v>378</v>
      </c>
      <c r="B59" s="30" t="s">
        <v>379</v>
      </c>
      <c r="C59" s="30" t="str">
        <f>WINF!B9</f>
        <v>INF - Projekty graficzne</v>
      </c>
    </row>
    <row r="60" spans="1:3" ht="57" x14ac:dyDescent="0.25">
      <c r="A60" s="29" t="s">
        <v>380</v>
      </c>
      <c r="B60" s="30" t="s">
        <v>381</v>
      </c>
      <c r="C60" s="30" t="str">
        <f>WINF!B9</f>
        <v>INF - Projekty graficzne</v>
      </c>
    </row>
    <row r="61" spans="1:3" ht="28.5" x14ac:dyDescent="0.25">
      <c r="A61" s="29" t="s">
        <v>382</v>
      </c>
      <c r="B61" s="30" t="s">
        <v>383</v>
      </c>
      <c r="C61" s="30" t="str">
        <f>WINF!B9</f>
        <v>INF - Projekty graficzne</v>
      </c>
    </row>
    <row r="62" spans="1:3" ht="57" x14ac:dyDescent="0.25">
      <c r="A62" s="29" t="s">
        <v>384</v>
      </c>
      <c r="B62" s="30" t="s">
        <v>385</v>
      </c>
      <c r="C62" s="30" t="str">
        <f>WINF!B9</f>
        <v>INF - Projekty graficzne</v>
      </c>
    </row>
    <row r="63" spans="1:3" ht="57" x14ac:dyDescent="0.25">
      <c r="A63" s="29" t="s">
        <v>386</v>
      </c>
      <c r="B63" s="30" t="s">
        <v>387</v>
      </c>
      <c r="C63" s="30" t="str">
        <f>WINF!B7</f>
        <v>INF - Oceń przydatność artykułu Bazy Wiedzy</v>
      </c>
    </row>
    <row r="64" spans="1:3" ht="28.5" x14ac:dyDescent="0.25">
      <c r="A64" s="29" t="s">
        <v>389</v>
      </c>
      <c r="B64" s="30" t="s">
        <v>390</v>
      </c>
      <c r="C64" s="30" t="str">
        <f>WINF!B9</f>
        <v>INF - Projekty graficzne</v>
      </c>
    </row>
    <row r="65" spans="1:3" ht="114" x14ac:dyDescent="0.25">
      <c r="A65" s="29" t="s">
        <v>391</v>
      </c>
      <c r="B65" s="30" t="s">
        <v>392</v>
      </c>
      <c r="C65" s="30" t="s">
        <v>241</v>
      </c>
    </row>
    <row r="66" spans="1:3" ht="42.75" x14ac:dyDescent="0.25">
      <c r="A66" s="29" t="s">
        <v>393</v>
      </c>
      <c r="B66" s="30" t="s">
        <v>394</v>
      </c>
      <c r="C66" s="30" t="str">
        <f>WINF!B9</f>
        <v>INF - Projekty graficzne</v>
      </c>
    </row>
    <row r="67" spans="1:3" ht="99.75" x14ac:dyDescent="0.25">
      <c r="A67" s="29" t="s">
        <v>395</v>
      </c>
      <c r="B67" s="30" t="s">
        <v>396</v>
      </c>
      <c r="C67" s="30" t="str">
        <f>WSTAT!B7</f>
        <v>WSTAT - Lista raportów</v>
      </c>
    </row>
    <row r="68" spans="1:3" ht="85.5" x14ac:dyDescent="0.25">
      <c r="A68" s="29" t="s">
        <v>398</v>
      </c>
      <c r="B68" s="30" t="s">
        <v>399</v>
      </c>
      <c r="C68" s="30" t="str">
        <f>WWOC!B7&amp;", "&amp;WWOC!B9</f>
        <v>INF - Sprawdź OC, SO/SF - Sprawdź OC</v>
      </c>
    </row>
    <row r="69" spans="1:3" ht="213.75" x14ac:dyDescent="0.25">
      <c r="A69" s="29" t="s">
        <v>400</v>
      </c>
      <c r="B69" s="30" t="s">
        <v>401</v>
      </c>
      <c r="C69" s="30" t="str">
        <f>WWOC!B7&amp;", "&amp;WWOC!B9</f>
        <v>INF - Sprawdź OC, SO/SF - Sprawdź OC</v>
      </c>
    </row>
    <row r="70" spans="1:3" ht="199.5" x14ac:dyDescent="0.25">
      <c r="A70" s="29" t="s">
        <v>402</v>
      </c>
      <c r="B70" s="30" t="s">
        <v>403</v>
      </c>
      <c r="C70" s="30" t="str">
        <f>WWOC!B7&amp;", "&amp;WWOC!B9</f>
        <v>INF - Sprawdź OC, SO/SF - Sprawdź OC</v>
      </c>
    </row>
    <row r="71" spans="1:3" ht="42.75" x14ac:dyDescent="0.25">
      <c r="A71" s="29" t="s">
        <v>404</v>
      </c>
      <c r="B71" s="30" t="s">
        <v>405</v>
      </c>
      <c r="C71" s="30" t="str">
        <f>WWOC!B9</f>
        <v>SO/SF - Sprawdź OC</v>
      </c>
    </row>
    <row r="72" spans="1:3" ht="57" x14ac:dyDescent="0.25">
      <c r="A72" s="29" t="s">
        <v>406</v>
      </c>
      <c r="B72" s="30" t="s">
        <v>407</v>
      </c>
      <c r="C72" s="30" t="str">
        <f>WWOC!B7&amp;", "&amp;WWOC!B9</f>
        <v>INF - Sprawdź OC, SO/SF - Sprawdź OC</v>
      </c>
    </row>
    <row r="73" spans="1:3" ht="42.75" x14ac:dyDescent="0.25">
      <c r="A73" s="29" t="s">
        <v>408</v>
      </c>
      <c r="B73" s="30" t="s">
        <v>409</v>
      </c>
      <c r="C73" s="30" t="str">
        <f>WWOC!B7&amp;", "&amp;WWOC!B9</f>
        <v>INF - Sprawdź OC, SO/SF - Sprawdź OC</v>
      </c>
    </row>
    <row r="74" spans="1:3" ht="42.75" x14ac:dyDescent="0.25">
      <c r="A74" s="29" t="s">
        <v>410</v>
      </c>
      <c r="B74" s="30" t="s">
        <v>411</v>
      </c>
      <c r="C74" s="30" t="str">
        <f>WWOC!B7&amp;", "&amp;WWOC!B9</f>
        <v>INF - Sprawdź OC, SO/SF - Sprawdź OC</v>
      </c>
    </row>
    <row r="75" spans="1:3" ht="28.5" x14ac:dyDescent="0.25">
      <c r="A75" s="29" t="s">
        <v>412</v>
      </c>
      <c r="B75" s="30" t="s">
        <v>413</v>
      </c>
      <c r="C75" s="30" t="str">
        <f>WWOC!B17</f>
        <v>INF/SO/SF - Weryfikacja captcha</v>
      </c>
    </row>
    <row r="76" spans="1:3" ht="42.75" x14ac:dyDescent="0.25">
      <c r="A76" s="29" t="s">
        <v>414</v>
      </c>
      <c r="B76" s="30" t="s">
        <v>415</v>
      </c>
      <c r="C76" s="30" t="str">
        <f>WWER!B7</f>
        <v>INF - Weryfikuj dokument</v>
      </c>
    </row>
    <row r="77" spans="1:3" ht="42.75" x14ac:dyDescent="0.25">
      <c r="A77" s="29" t="s">
        <v>416</v>
      </c>
      <c r="B77" s="30" t="s">
        <v>417</v>
      </c>
      <c r="C77" s="30" t="str">
        <f>WWER!B7</f>
        <v>INF - Weryfikuj dokument</v>
      </c>
    </row>
    <row r="78" spans="1:3" ht="42.75" x14ac:dyDescent="0.25">
      <c r="A78" s="29" t="s">
        <v>418</v>
      </c>
      <c r="B78" s="30" t="s">
        <v>419</v>
      </c>
      <c r="C78" s="30" t="str">
        <f>WWER!B7</f>
        <v>INF - Weryfikuj dokument</v>
      </c>
    </row>
    <row r="79" spans="1:3" ht="71.25" x14ac:dyDescent="0.25">
      <c r="A79" s="29" t="s">
        <v>420</v>
      </c>
      <c r="B79" s="30" t="s">
        <v>421</v>
      </c>
      <c r="C79" s="30" t="str">
        <f>WWER!B7</f>
        <v>INF - Weryfikuj dokument</v>
      </c>
    </row>
    <row r="80" spans="1:3" ht="71.25" x14ac:dyDescent="0.25">
      <c r="A80" s="29" t="s">
        <v>422</v>
      </c>
      <c r="B80" s="30" t="s">
        <v>423</v>
      </c>
      <c r="C80" s="30" t="str">
        <f>WREP!$B$7</f>
        <v xml:space="preserve"> Zweryfikuj reprezentanta ds. roszczeń</v>
      </c>
    </row>
    <row r="81" spans="1:3" ht="42.75" x14ac:dyDescent="0.25">
      <c r="A81" s="29" t="s">
        <v>424</v>
      </c>
      <c r="B81" s="30" t="s">
        <v>425</v>
      </c>
      <c r="C81" s="30" t="str">
        <f>WREP!B7</f>
        <v xml:space="preserve"> Zweryfikuj reprezentanta ds. roszczeń</v>
      </c>
    </row>
    <row r="82" spans="1:3" ht="28.5" x14ac:dyDescent="0.25">
      <c r="A82" s="29" t="s">
        <v>426</v>
      </c>
      <c r="B82" s="30" t="s">
        <v>427</v>
      </c>
      <c r="C82" s="30" t="str">
        <f>WREP!B7</f>
        <v xml:space="preserve"> Zweryfikuj reprezentanta ds. roszczeń</v>
      </c>
    </row>
    <row r="83" spans="1:3" ht="42.75" x14ac:dyDescent="0.25">
      <c r="A83" s="29" t="s">
        <v>428</v>
      </c>
      <c r="B83" s="30" t="s">
        <v>429</v>
      </c>
      <c r="C83" s="30" t="str">
        <f>WREP!B7</f>
        <v xml:space="preserve"> Zweryfikuj reprezentanta ds. roszczeń</v>
      </c>
    </row>
    <row r="84" spans="1:3" ht="28.5" x14ac:dyDescent="0.25">
      <c r="A84" s="29" t="s">
        <v>430</v>
      </c>
      <c r="B84" s="30" t="s">
        <v>431</v>
      </c>
      <c r="C84" s="30" t="str">
        <f>WREP!B7</f>
        <v xml:space="preserve"> Zweryfikuj reprezentanta ds. roszczeń</v>
      </c>
    </row>
    <row r="85" spans="1:3" ht="42.75" x14ac:dyDescent="0.25">
      <c r="A85" s="29" t="s">
        <v>432</v>
      </c>
      <c r="B85" s="30" t="s">
        <v>411</v>
      </c>
      <c r="C85" s="30" t="str">
        <f>WREP!B9</f>
        <v>Reprezentanci - weryfikacja recaptcha</v>
      </c>
    </row>
    <row r="86" spans="1:3" ht="28.5" x14ac:dyDescent="0.25">
      <c r="A86" s="29" t="s">
        <v>433</v>
      </c>
      <c r="B86" s="30" t="s">
        <v>434</v>
      </c>
      <c r="C86" s="30" t="str">
        <f>WREP!B8</f>
        <v>Pobierz wynik weryfikacji reprezentanta ds. roszczeń</v>
      </c>
    </row>
    <row r="87" spans="1:3" ht="42.75" x14ac:dyDescent="0.25">
      <c r="A87" s="29" t="s">
        <v>435</v>
      </c>
      <c r="B87" s="30" t="s">
        <v>436</v>
      </c>
      <c r="C87" s="30" t="str">
        <f>WMOK!B7&amp;", "&amp;WMOK!B10</f>
        <v>INF - Zadaj pytanie do Departamentu Obsługi Klienta, SO/SF - Zadaj pytanie do Departamentu Obsługi Klienta</v>
      </c>
    </row>
    <row r="88" spans="1:3" ht="71.25" x14ac:dyDescent="0.25">
      <c r="A88" s="29" t="s">
        <v>437</v>
      </c>
      <c r="B88" s="30" t="s">
        <v>438</v>
      </c>
      <c r="C88" s="30" t="str">
        <f>WMOK!B7&amp;", "&amp;WMOK!B10</f>
        <v>INF - Zadaj pytanie do Departamentu Obsługi Klienta, SO/SF - Zadaj pytanie do Departamentu Obsługi Klienta</v>
      </c>
    </row>
    <row r="89" spans="1:3" ht="71.25" x14ac:dyDescent="0.25">
      <c r="A89" s="29" t="s">
        <v>439</v>
      </c>
      <c r="B89" s="30" t="s">
        <v>440</v>
      </c>
      <c r="C89" s="30" t="str">
        <f>WMOK!B7&amp;", "&amp;WMOK!B10</f>
        <v>INF - Zadaj pytanie do Departamentu Obsługi Klienta, SO/SF - Zadaj pytanie do Departamentu Obsługi Klienta</v>
      </c>
    </row>
    <row r="90" spans="1:3" ht="42.75" x14ac:dyDescent="0.25">
      <c r="A90" s="29" t="s">
        <v>441</v>
      </c>
      <c r="B90" s="30" t="s">
        <v>442</v>
      </c>
      <c r="C90" s="30" t="str">
        <f>WMOK!B19&amp;", "&amp;WMOK!B20&amp;", "&amp;WMOK!B32</f>
        <v>SP - Wyświetl szczegóły wątku, SP- Wyświetl listę wątków i wniosków, SP - Wyświetl szczegóły wniosku</v>
      </c>
    </row>
    <row r="91" spans="1:3" ht="85.5" x14ac:dyDescent="0.25">
      <c r="A91" s="29" t="s">
        <v>443</v>
      </c>
      <c r="B91" s="30" t="s">
        <v>444</v>
      </c>
      <c r="C91" s="30" t="str">
        <f>WMOK!B11&amp;", "&amp;WMOK!B15</f>
        <v>SO/SF - Powiadomienie o utworzeniu zapytania, SO/SF - Powiadomienie o utworzeniu wiadomości</v>
      </c>
    </row>
    <row r="92" spans="1:3" ht="128.25" x14ac:dyDescent="0.25">
      <c r="A92" s="29" t="s">
        <v>445</v>
      </c>
      <c r="B92" s="30" t="s">
        <v>446</v>
      </c>
      <c r="C92" s="30" t="str">
        <f>WMKF!B7</f>
        <v>INF - Rejestracja konta dla jdg/ firmy/ innego podmiotu</v>
      </c>
    </row>
    <row r="93" spans="1:3" ht="71.25" x14ac:dyDescent="0.25">
      <c r="A93" s="29" t="s">
        <v>447</v>
      </c>
      <c r="B93" s="30" t="s">
        <v>448</v>
      </c>
      <c r="C93" s="30" t="str">
        <f>WMKF!B8</f>
        <v>SF - Pobierz dane zalogowanego Użytkownika</v>
      </c>
    </row>
    <row r="94" spans="1:3" ht="28.5" x14ac:dyDescent="0.25">
      <c r="A94" s="29" t="s">
        <v>450</v>
      </c>
      <c r="B94" s="30" t="s">
        <v>451</v>
      </c>
      <c r="C94" s="30" t="str">
        <f>WMKF!B9</f>
        <v>SF - Uzupełnienie danych do rejestracji konta dla jdg/ firmy/ innego podmiotu</v>
      </c>
    </row>
    <row r="95" spans="1:3" ht="85.5" x14ac:dyDescent="0.25">
      <c r="A95" s="29" t="s">
        <v>452</v>
      </c>
      <c r="B95" s="30" t="s">
        <v>453</v>
      </c>
      <c r="C95" s="30" t="str">
        <f>WMKF!B28</f>
        <v>SF - Powiadomienie o utworzeniu wniosku o rej. konta firmy</v>
      </c>
    </row>
    <row r="96" spans="1:3" ht="57" x14ac:dyDescent="0.25">
      <c r="A96" s="29" t="s">
        <v>454</v>
      </c>
      <c r="B96" s="30" t="s">
        <v>455</v>
      </c>
      <c r="C96" s="30" t="str">
        <f>WMKF!B27</f>
        <v>SF - Powiadomienie z kodem weryfikacyjnym w procesie rejestracji konta</v>
      </c>
    </row>
    <row r="97" spans="1:3" ht="42.75" x14ac:dyDescent="0.25">
      <c r="A97" s="39" t="s">
        <v>456</v>
      </c>
      <c r="B97" s="40" t="s">
        <v>457</v>
      </c>
      <c r="C97" s="30" t="str">
        <f>WMKF!B13</f>
        <v>SF - Edycja uprawnień użytkownika konta firmy</v>
      </c>
    </row>
    <row r="98" spans="1:3" ht="57" x14ac:dyDescent="0.25">
      <c r="A98" s="29" t="s">
        <v>458</v>
      </c>
      <c r="B98" s="30" t="s">
        <v>459</v>
      </c>
      <c r="C98" s="30" t="str">
        <f>WMKF!B10</f>
        <v>SF - Edycja danych konta dla jdg/ firmy/ innego podmiotu</v>
      </c>
    </row>
    <row r="99" spans="1:3" ht="199.5" x14ac:dyDescent="0.25">
      <c r="A99" s="29" t="s">
        <v>460</v>
      </c>
      <c r="B99" s="30" t="s">
        <v>461</v>
      </c>
      <c r="C99" s="30" t="s">
        <v>241</v>
      </c>
    </row>
    <row r="100" spans="1:3" ht="42.75" x14ac:dyDescent="0.25">
      <c r="A100" s="29" t="s">
        <v>462</v>
      </c>
      <c r="B100" s="30" t="s">
        <v>463</v>
      </c>
      <c r="C100" s="30" t="s">
        <v>241</v>
      </c>
    </row>
    <row r="101" spans="1:3" ht="43.5" x14ac:dyDescent="0.25">
      <c r="A101" s="29" t="s">
        <v>464</v>
      </c>
      <c r="B101" s="30" t="s">
        <v>465</v>
      </c>
      <c r="C101" s="30" t="s">
        <v>241</v>
      </c>
    </row>
    <row r="102" spans="1:3" ht="156.75" x14ac:dyDescent="0.25">
      <c r="A102" s="29" t="s">
        <v>466</v>
      </c>
      <c r="B102" s="30" t="s">
        <v>467</v>
      </c>
      <c r="C102" s="30" t="str">
        <f>WMSO!B7</f>
        <v>Zapytanie o listę typów spraw</v>
      </c>
    </row>
    <row r="103" spans="1:3" ht="71.25" x14ac:dyDescent="0.25">
      <c r="A103" s="29" t="s">
        <v>468</v>
      </c>
      <c r="B103" s="30" t="s">
        <v>469</v>
      </c>
      <c r="C103" s="30" t="str">
        <f>WMSO!B8</f>
        <v>Zapytanie o listę spraw danego rodzaju</v>
      </c>
    </row>
    <row r="104" spans="1:3" ht="28.5" x14ac:dyDescent="0.25">
      <c r="A104" s="29" t="s">
        <v>58</v>
      </c>
      <c r="B104" s="30" t="s">
        <v>59</v>
      </c>
      <c r="C104" s="30" t="str">
        <f>WMSP!B7</f>
        <v>INF - Utwórz umowę sprzedaży pojazdu</v>
      </c>
    </row>
    <row r="105" spans="1:3" ht="57" x14ac:dyDescent="0.25">
      <c r="A105" s="29" t="s">
        <v>60</v>
      </c>
      <c r="B105" s="30" t="s">
        <v>61</v>
      </c>
      <c r="C105" s="30" t="str">
        <f>WMSP!B8</f>
        <v>SO - Utwórz umowę sprzedaży pojazdu</v>
      </c>
    </row>
    <row r="106" spans="1:3" ht="57" x14ac:dyDescent="0.25">
      <c r="A106" s="29" t="s">
        <v>62</v>
      </c>
      <c r="B106" s="30" t="s">
        <v>63</v>
      </c>
      <c r="C106" s="30" t="str">
        <f>WMSP!B26</f>
        <v>INF - Pobierz umowę i załączniki</v>
      </c>
    </row>
    <row r="107" spans="1:3" ht="85.5" x14ac:dyDescent="0.25">
      <c r="A107" s="29" t="s">
        <v>64</v>
      </c>
      <c r="B107" s="30" t="s">
        <v>65</v>
      </c>
      <c r="C107" s="30" t="str">
        <f>WMSP!B27</f>
        <v>SO - Pobierz umowę i załączniki</v>
      </c>
    </row>
    <row r="108" spans="1:3" ht="42.75" x14ac:dyDescent="0.25">
      <c r="A108" s="29" t="s">
        <v>66</v>
      </c>
      <c r="B108" s="30" t="s">
        <v>67</v>
      </c>
      <c r="C108" s="30" t="str">
        <f>WMSP!B10</f>
        <v>INF - Uzupełnij dane umowy</v>
      </c>
    </row>
    <row r="109" spans="1:3" ht="85.5" x14ac:dyDescent="0.25">
      <c r="A109" s="29" t="s">
        <v>68</v>
      </c>
      <c r="B109" s="30" t="s">
        <v>69</v>
      </c>
      <c r="C109" s="30" t="str">
        <f>WMSP!B37</f>
        <v>SO - System pobiera dane JDG do formularza</v>
      </c>
    </row>
    <row r="110" spans="1:3" ht="28.5" x14ac:dyDescent="0.25">
      <c r="A110" s="29" t="s">
        <v>70</v>
      </c>
      <c r="B110" s="30" t="s">
        <v>71</v>
      </c>
      <c r="C110" s="30" t="str">
        <f>WMSP!B28</f>
        <v>SF - Pobierz umowę i załączniki</v>
      </c>
    </row>
    <row r="111" spans="1:3" ht="114" x14ac:dyDescent="0.25">
      <c r="A111" s="29" t="s">
        <v>72</v>
      </c>
      <c r="B111" s="30" t="s">
        <v>73</v>
      </c>
      <c r="C111" s="30" t="str">
        <f>WMSP!B29</f>
        <v>SO - Podpisz umowę</v>
      </c>
    </row>
    <row r="112" spans="1:3" ht="42.75" x14ac:dyDescent="0.25">
      <c r="A112" s="29" t="s">
        <v>74</v>
      </c>
      <c r="B112" s="30" t="s">
        <v>75</v>
      </c>
      <c r="C112" s="30" t="str">
        <f>WMSP!B30</f>
        <v>SF - Podpisz umowę</v>
      </c>
    </row>
    <row r="113" spans="1:3" ht="28.5" x14ac:dyDescent="0.25">
      <c r="A113" s="29" t="s">
        <v>76</v>
      </c>
      <c r="B113" s="30" t="s">
        <v>77</v>
      </c>
      <c r="C113" s="30" t="str">
        <f>WMSP!B31</f>
        <v>SO - Przeglądanie listy umów</v>
      </c>
    </row>
    <row r="114" spans="1:3" ht="42.75" x14ac:dyDescent="0.25">
      <c r="A114" s="29" t="s">
        <v>78</v>
      </c>
      <c r="B114" s="30" t="s">
        <v>79</v>
      </c>
      <c r="C114" s="30" t="str">
        <f>WMSP!B32</f>
        <v>SF - Przeglądanie listy umów</v>
      </c>
    </row>
    <row r="115" spans="1:3" ht="42.75" x14ac:dyDescent="0.25">
      <c r="A115" s="29" t="s">
        <v>80</v>
      </c>
      <c r="B115" s="30" t="s">
        <v>81</v>
      </c>
      <c r="C115" s="30" t="str">
        <f>WMSP!B62</f>
        <v>SO - Wyślij zgłoszenie do Zakładu Ubezpieczeń - Umowa w eUFG</v>
      </c>
    </row>
    <row r="116" spans="1:3" ht="85.5" x14ac:dyDescent="0.25">
      <c r="A116" s="29" t="s">
        <v>82</v>
      </c>
      <c r="B116" s="30" t="s">
        <v>83</v>
      </c>
      <c r="C116" s="30" t="str">
        <f>WMSP!B63</f>
        <v>SF - Wyślij zgłoszenie do Zakładu Ubezpieczeń - Umowa w eUFG</v>
      </c>
    </row>
    <row r="117" spans="1:3" ht="128.25" x14ac:dyDescent="0.25">
      <c r="A117" s="29" t="s">
        <v>84</v>
      </c>
      <c r="B117" s="30" t="s">
        <v>85</v>
      </c>
      <c r="C117" s="30" t="str">
        <f>WMSP!B35</f>
        <v>SO - System wypełnia dane użytkownika zalogowanego</v>
      </c>
    </row>
    <row r="118" spans="1:3" ht="28.5" x14ac:dyDescent="0.25">
      <c r="A118" s="29" t="s">
        <v>86</v>
      </c>
      <c r="B118" s="30" t="s">
        <v>87</v>
      </c>
      <c r="C118" s="30" t="str">
        <f>WMSP!B64</f>
        <v>SO - Pobranie danych z umowy do zgłoszenia</v>
      </c>
    </row>
    <row r="119" spans="1:3" ht="71.25" x14ac:dyDescent="0.25">
      <c r="A119" s="29" t="s">
        <v>88</v>
      </c>
      <c r="B119" s="30" t="s">
        <v>89</v>
      </c>
      <c r="C119" s="30" t="str">
        <f>WMSP!B72</f>
        <v>SK - Obsłuż zgłoszenie do Zakładu Ubezpieczeń - Lista zgłoszeń</v>
      </c>
    </row>
    <row r="120" spans="1:3" ht="42.75" x14ac:dyDescent="0.25">
      <c r="A120" s="29" t="s">
        <v>90</v>
      </c>
      <c r="B120" s="30" t="s">
        <v>91</v>
      </c>
      <c r="C120" s="30" t="str">
        <f>WMSP!B75</f>
        <v>SK - Obsłuż zgłoszenie do Zakładu Ubezpieczeń - Szczegóły zgłoszenia</v>
      </c>
    </row>
    <row r="121" spans="1:3" ht="42.75" x14ac:dyDescent="0.25">
      <c r="A121" s="29" t="s">
        <v>92</v>
      </c>
      <c r="B121" s="30" t="s">
        <v>93</v>
      </c>
      <c r="C121" s="30" t="str">
        <f>WMSP!B73</f>
        <v>SO - Przeglądanie listy zgłoszeń</v>
      </c>
    </row>
    <row r="122" spans="1:3" ht="28.5" x14ac:dyDescent="0.25">
      <c r="A122" s="29" t="s">
        <v>94</v>
      </c>
      <c r="B122" s="30" t="s">
        <v>95</v>
      </c>
      <c r="C122" s="30" t="str">
        <f>WMSP!B81</f>
        <v>SO - Pobierz zgłoszenie</v>
      </c>
    </row>
    <row r="123" spans="1:3" ht="42.75" x14ac:dyDescent="0.25">
      <c r="A123" s="29" t="s">
        <v>96</v>
      </c>
      <c r="B123" s="30" t="s">
        <v>97</v>
      </c>
      <c r="C123" s="30" t="str">
        <f>WMSP!B71</f>
        <v>SF -  Wyślij zgłoszenie do Wydziału Komunikacji</v>
      </c>
    </row>
    <row r="124" spans="1:3" ht="42.75" x14ac:dyDescent="0.25">
      <c r="A124" s="29" t="s">
        <v>98</v>
      </c>
      <c r="B124" s="30" t="s">
        <v>99</v>
      </c>
      <c r="C124" s="30" t="str">
        <f>WMSP!B68</f>
        <v>SO - Wyślij zgłoszenie do Zakładu Ubezpieczeń - Inne</v>
      </c>
    </row>
    <row r="125" spans="1:3" ht="42.75" x14ac:dyDescent="0.25">
      <c r="A125" s="29" t="s">
        <v>100</v>
      </c>
      <c r="B125" s="30" t="s">
        <v>101</v>
      </c>
      <c r="C125" s="30" t="str">
        <f>WMSP!B70</f>
        <v>SO -  Wyślij zgłoszenie do Wydziału Komunikacji</v>
      </c>
    </row>
    <row r="126" spans="1:3" ht="42.75" x14ac:dyDescent="0.25">
      <c r="A126" s="29" t="s">
        <v>102</v>
      </c>
      <c r="B126" s="30" t="s">
        <v>103</v>
      </c>
      <c r="C126" s="30" t="str">
        <f>WMSP!B87</f>
        <v>SK - Powiadomienie do ZU o nowym zgłoszeniu</v>
      </c>
    </row>
    <row r="127" spans="1:3" ht="57" x14ac:dyDescent="0.25">
      <c r="A127" s="29" t="s">
        <v>104</v>
      </c>
      <c r="B127" s="30" t="s">
        <v>105</v>
      </c>
      <c r="C127" s="30" t="str">
        <f>WMSP!B16</f>
        <v>SO - Pobierz informację o przebiegu ubezpieczeń i szkód pojazdu</v>
      </c>
    </row>
    <row r="128" spans="1:3" ht="57" x14ac:dyDescent="0.25">
      <c r="A128" s="29" t="s">
        <v>106</v>
      </c>
      <c r="B128" s="30" t="s">
        <v>107</v>
      </c>
      <c r="C128" s="30" t="str">
        <f>WMSP!B17</f>
        <v>SF - Pobierz informację o przebiegu ubezpieczeń i szkód pojazdu</v>
      </c>
    </row>
    <row r="129" spans="1:3" ht="28.5" x14ac:dyDescent="0.25">
      <c r="A129" s="29" t="s">
        <v>108</v>
      </c>
      <c r="B129" s="30" t="s">
        <v>109</v>
      </c>
      <c r="C129" s="30" t="str">
        <f>WMSP!B20</f>
        <v>SO - Pobierz PDF o przebiegu ubezpieczeń i szkód pojazdu</v>
      </c>
    </row>
    <row r="130" spans="1:3" ht="71.25" x14ac:dyDescent="0.25">
      <c r="A130" s="29" t="s">
        <v>110</v>
      </c>
      <c r="B130" s="30" t="s">
        <v>111</v>
      </c>
      <c r="C130" s="30" t="str">
        <f>WMSP!B18</f>
        <v>SO - Historia zapytań o przebiegu ubezpieczeń i szkód pojazdu</v>
      </c>
    </row>
    <row r="131" spans="1:3" ht="42.75" x14ac:dyDescent="0.25">
      <c r="A131" s="29" t="s">
        <v>112</v>
      </c>
      <c r="B131" s="30" t="s">
        <v>113</v>
      </c>
      <c r="C131" s="30" t="str">
        <f>WMOK!B10</f>
        <v>SO/SF - Zadaj pytanie do Departamentu Obsługi Klienta</v>
      </c>
    </row>
    <row r="132" spans="1:3" ht="28.5" x14ac:dyDescent="0.25">
      <c r="A132" s="29" t="s">
        <v>114</v>
      </c>
      <c r="B132" s="30" t="s">
        <v>115</v>
      </c>
      <c r="C132" s="30" t="str">
        <f>WMOK!B10</f>
        <v>SO/SF - Zadaj pytanie do Departamentu Obsługi Klienta</v>
      </c>
    </row>
    <row r="133" spans="1:3" ht="57" x14ac:dyDescent="0.25">
      <c r="A133" s="29" t="s">
        <v>116</v>
      </c>
      <c r="B133" s="30" t="s">
        <v>117</v>
      </c>
      <c r="C133" s="30" t="str">
        <f>WMOK!B12&amp;", "&amp;WMOK!B13&amp;", "&amp;WMOK!B14</f>
        <v>SO/SF - Wyświetl historię komunikacji z Departamentem Obsługi Klienta, SO/SF - Wyświetl szczegóły wątku, SO/SF - Kontynuuj wątek komunikacji z Departamentem Obsługi Klienta</v>
      </c>
    </row>
    <row r="134" spans="1:3" ht="57" x14ac:dyDescent="0.25">
      <c r="A134" s="29" t="s">
        <v>471</v>
      </c>
      <c r="B134" s="30" t="s">
        <v>472</v>
      </c>
      <c r="C134" s="30" t="str">
        <f>WMOK!B16</f>
        <v>SO/SF - Zawnioskuj o udostępnienie Raportu Danych Osobowych</v>
      </c>
    </row>
    <row r="135" spans="1:3" ht="57" x14ac:dyDescent="0.25">
      <c r="A135" s="29" t="s">
        <v>473</v>
      </c>
      <c r="B135" s="30" t="s">
        <v>474</v>
      </c>
      <c r="C135" s="30" t="str">
        <f>WMOK!B17</f>
        <v>SO/SF - Pobierz Raport Danych Osobowych</v>
      </c>
    </row>
    <row r="136" spans="1:3" ht="42.75" x14ac:dyDescent="0.25">
      <c r="A136" s="29" t="s">
        <v>475</v>
      </c>
      <c r="B136" s="30" t="s">
        <v>476</v>
      </c>
      <c r="C136" s="30" t="str">
        <f>WMKF!B11</f>
        <v>SF - Edycja konta użytkownika firmy - Lista</v>
      </c>
    </row>
    <row r="137" spans="1:3" ht="42.75" x14ac:dyDescent="0.25">
      <c r="A137" s="29" t="s">
        <v>477</v>
      </c>
      <c r="B137" s="30" t="s">
        <v>478</v>
      </c>
      <c r="C137" s="30" t="str">
        <f>WMKF!B14</f>
        <v>SF - Dodanie użytkownika do konta firmy</v>
      </c>
    </row>
    <row r="138" spans="1:3" ht="57" x14ac:dyDescent="0.25">
      <c r="A138" s="29" t="s">
        <v>479</v>
      </c>
      <c r="B138" s="30" t="s">
        <v>480</v>
      </c>
      <c r="C138" s="30" t="str">
        <f>WMKF!B33</f>
        <v>SF - Powiadomienie z linkiem aktywacyjnym do nowego użytkownika firmy</v>
      </c>
    </row>
    <row r="139" spans="1:3" ht="57" x14ac:dyDescent="0.25">
      <c r="A139" s="29" t="s">
        <v>481</v>
      </c>
      <c r="B139" s="30" t="s">
        <v>482</v>
      </c>
      <c r="C139" s="30" t="str">
        <f>WCMS!B17</f>
        <v>PU_WCMS_05_STR_ZAS - Struktura zasobów informacyjnych</v>
      </c>
    </row>
    <row r="140" spans="1:3" ht="42.75" x14ac:dyDescent="0.25">
      <c r="A140" s="29" t="s">
        <v>483</v>
      </c>
      <c r="B140" s="30" t="s">
        <v>484</v>
      </c>
      <c r="C140" s="30" t="str">
        <f>WCMS!B19</f>
        <v>PU_WCMS_07_TYP_ZAS - Typy zasobów informacyjnych</v>
      </c>
    </row>
    <row r="141" spans="1:3" ht="142.5" x14ac:dyDescent="0.25">
      <c r="A141" s="29" t="s">
        <v>485</v>
      </c>
      <c r="B141" s="30" t="s">
        <v>486</v>
      </c>
      <c r="C141" s="30" t="str">
        <f>WCMS!B18</f>
        <v>PU_WSZT_06_SZAB_ZAS - Szablony zasobów informacyjnych</v>
      </c>
    </row>
    <row r="142" spans="1:3" ht="71.25" x14ac:dyDescent="0.25">
      <c r="A142" s="29" t="s">
        <v>487</v>
      </c>
      <c r="B142" s="30" t="s">
        <v>488</v>
      </c>
      <c r="C142" s="30" t="str">
        <f>WCMS!B12</f>
        <v>Wybór ról LDAP</v>
      </c>
    </row>
    <row r="143" spans="1:3" ht="156.75" x14ac:dyDescent="0.25">
      <c r="A143" s="29" t="s">
        <v>489</v>
      </c>
      <c r="B143" s="30" t="s">
        <v>490</v>
      </c>
      <c r="C143" s="30" t="str">
        <f>WMP!B7</f>
        <v>SK - Przegląd strony powitalnej</v>
      </c>
    </row>
    <row r="144" spans="1:3" ht="28.5" x14ac:dyDescent="0.25">
      <c r="A144" s="29" t="s">
        <v>491</v>
      </c>
      <c r="B144" s="30" t="s">
        <v>492</v>
      </c>
      <c r="C144" s="30" t="str">
        <f>WMKZU!B7</f>
        <v>Komunikacja z ZU po stronie Strefy Pracownika - Lista</v>
      </c>
    </row>
    <row r="145" spans="1:3" ht="71.25" x14ac:dyDescent="0.25">
      <c r="A145" s="29" t="s">
        <v>493</v>
      </c>
      <c r="B145" s="30" t="s">
        <v>494</v>
      </c>
      <c r="C145" s="30" t="str">
        <f>WMKZU!B10</f>
        <v>Komunikacja z ZU po stronie Strefy Kontrahenta - Lista</v>
      </c>
    </row>
    <row r="146" spans="1:3" ht="71.25" x14ac:dyDescent="0.25">
      <c r="A146" s="29" t="s">
        <v>495</v>
      </c>
      <c r="B146" s="30" t="s">
        <v>496</v>
      </c>
      <c r="C146" s="30" t="str">
        <f>WMKZU!B12</f>
        <v>Uzgodnienia z ZU po stronie Strefy Pracownika - Lista</v>
      </c>
    </row>
    <row r="147" spans="1:3" ht="85.5" x14ac:dyDescent="0.25">
      <c r="A147" s="29" t="s">
        <v>497</v>
      </c>
      <c r="B147" s="30" t="s">
        <v>498</v>
      </c>
      <c r="C147" s="30" t="str">
        <f>WMKZU!B17</f>
        <v>Uzgodnienia z ZU po stronie Strefy Kontrahenta - Lista</v>
      </c>
    </row>
    <row r="148" spans="1:3" ht="28.5" x14ac:dyDescent="0.25">
      <c r="A148" s="29" t="s">
        <v>499</v>
      </c>
      <c r="B148" s="30" t="s">
        <v>500</v>
      </c>
      <c r="C148" s="30" t="str">
        <f>WMKZU!B20</f>
        <v>Wyjaśnienia z ZU po stronie Strefy Pracownika - Lista</v>
      </c>
    </row>
    <row r="149" spans="1:3" ht="270.75" x14ac:dyDescent="0.25">
      <c r="A149" s="29" t="s">
        <v>501</v>
      </c>
      <c r="B149" s="30" t="s">
        <v>502</v>
      </c>
      <c r="C149" s="30" t="str">
        <f>WMKZU!B27</f>
        <v>Powiadomienie o komunikacji UFG</v>
      </c>
    </row>
    <row r="150" spans="1:3" ht="42.75" x14ac:dyDescent="0.25">
      <c r="A150" s="29" t="s">
        <v>503</v>
      </c>
      <c r="B150" s="30" t="s">
        <v>504</v>
      </c>
      <c r="C150" s="30" t="str">
        <f>WMKZU!B13</f>
        <v>Uzgodnienia z ZU po stronie Strefy Pracownika - Nowe</v>
      </c>
    </row>
    <row r="151" spans="1:3" ht="42.75" x14ac:dyDescent="0.25">
      <c r="A151" s="29" t="s">
        <v>505</v>
      </c>
      <c r="B151" s="30" t="s">
        <v>506</v>
      </c>
      <c r="C151" s="30" t="str">
        <f>WMKZU!B18</f>
        <v>Uzgodnienia z ZU po stronie Strefy Kontrahenta - Szczegóły</v>
      </c>
    </row>
    <row r="152" spans="1:3" ht="42.75" x14ac:dyDescent="0.25">
      <c r="A152" s="29" t="s">
        <v>507</v>
      </c>
      <c r="B152" s="30" t="s">
        <v>508</v>
      </c>
      <c r="C152" s="30" t="str">
        <f>WMKZU!B19</f>
        <v>Uzgodnienia z ZU po stronie Strefy Kontrahenta - Odpowiedź</v>
      </c>
    </row>
    <row r="153" spans="1:3" ht="28.5" x14ac:dyDescent="0.25">
      <c r="A153" s="29" t="s">
        <v>509</v>
      </c>
      <c r="B153" s="30" t="s">
        <v>510</v>
      </c>
      <c r="C153" s="30" t="str">
        <f>WMKZU!B15</f>
        <v>Uzgodnienia z ZU po stronie Strefy Pracownika - Cykl</v>
      </c>
    </row>
    <row r="154" spans="1:3" ht="28.5" x14ac:dyDescent="0.25">
      <c r="A154" s="29" t="s">
        <v>511</v>
      </c>
      <c r="B154" s="30" t="s">
        <v>512</v>
      </c>
      <c r="C154" s="30" t="str">
        <f>WMKZU!B19</f>
        <v>Uzgodnienia z ZU po stronie Strefy Kontrahenta - Odpowiedź</v>
      </c>
    </row>
    <row r="155" spans="1:3" ht="42.75" x14ac:dyDescent="0.25">
      <c r="A155" s="29" t="s">
        <v>513</v>
      </c>
      <c r="B155" s="30" t="s">
        <v>514</v>
      </c>
      <c r="C155" s="30" t="str">
        <f>WMKZU!B18</f>
        <v>Uzgodnienia z ZU po stronie Strefy Kontrahenta - Szczegóły</v>
      </c>
    </row>
    <row r="156" spans="1:3" ht="28.5" x14ac:dyDescent="0.25">
      <c r="A156" s="29" t="s">
        <v>515</v>
      </c>
      <c r="B156" s="30" t="s">
        <v>516</v>
      </c>
      <c r="C156" s="30" t="str">
        <f>WMKZU!B15</f>
        <v>Uzgodnienia z ZU po stronie Strefy Pracownika - Cykl</v>
      </c>
    </row>
    <row r="157" spans="1:3" ht="28.5" x14ac:dyDescent="0.25">
      <c r="A157" s="29" t="s">
        <v>517</v>
      </c>
      <c r="B157" s="30" t="s">
        <v>518</v>
      </c>
      <c r="C157" s="30" t="str">
        <f>WMKZU!B15</f>
        <v>Uzgodnienia z ZU po stronie Strefy Pracownika - Cykl</v>
      </c>
    </row>
    <row r="158" spans="1:3" ht="71.25" x14ac:dyDescent="0.25">
      <c r="A158" s="29" t="s">
        <v>519</v>
      </c>
      <c r="B158" s="30" t="s">
        <v>520</v>
      </c>
      <c r="C158" s="30" t="str">
        <f>WMKZU!B29</f>
        <v>Powiadomienie do ZU o uzgodnieniu UFG</v>
      </c>
    </row>
    <row r="159" spans="1:3" ht="71.25" x14ac:dyDescent="0.25">
      <c r="A159" s="29" t="s">
        <v>521</v>
      </c>
      <c r="B159" s="30" t="s">
        <v>522</v>
      </c>
      <c r="C159" s="30" t="str">
        <f>WMKZU!B14</f>
        <v>Uzgodnienia z ZU po stronie Strefy Pracownika - Szczegóły</v>
      </c>
    </row>
    <row r="160" spans="1:3" ht="28.5" x14ac:dyDescent="0.25">
      <c r="A160" s="29" t="s">
        <v>470</v>
      </c>
      <c r="B160" s="30" t="s">
        <v>523</v>
      </c>
      <c r="C160" s="30" t="str">
        <f>WMSP!B72</f>
        <v>SK - Obsłuż zgłoszenie do Zakładu Ubezpieczeń - Lista zgłoszeń</v>
      </c>
    </row>
    <row r="161" spans="1:3" ht="114" x14ac:dyDescent="0.25">
      <c r="A161" s="29" t="s">
        <v>524</v>
      </c>
      <c r="B161" s="30" t="s">
        <v>525</v>
      </c>
      <c r="C161" s="30" t="str">
        <f>WMSP!B75</f>
        <v>SK - Obsłuż zgłoszenie do Zakładu Ubezpieczeń - Szczegóły zgłoszenia</v>
      </c>
    </row>
    <row r="162" spans="1:3" ht="57" x14ac:dyDescent="0.25">
      <c r="A162" s="29" t="s">
        <v>526</v>
      </c>
      <c r="B162" s="30" t="s">
        <v>527</v>
      </c>
      <c r="C162" s="30" t="str">
        <f>WMSP!B86</f>
        <v>SK - Przejdz do zasilania OI</v>
      </c>
    </row>
    <row r="163" spans="1:3" ht="85.5" x14ac:dyDescent="0.25">
      <c r="A163" s="29" t="s">
        <v>528</v>
      </c>
      <c r="B163" s="30" t="s">
        <v>529</v>
      </c>
      <c r="C163" s="30" t="str">
        <f>WMSP!B81</f>
        <v>SO - Pobierz zgłoszenie</v>
      </c>
    </row>
    <row r="164" spans="1:3" ht="42.75" x14ac:dyDescent="0.25">
      <c r="A164" s="29" t="s">
        <v>530</v>
      </c>
      <c r="B164" s="30" t="s">
        <v>531</v>
      </c>
      <c r="C164" s="30" t="str">
        <f>WMSP!B77</f>
        <v>SO -  Korekta zgłoszenia do Zakładu Ubezpieczeń</v>
      </c>
    </row>
    <row r="165" spans="1:3" ht="28.5" x14ac:dyDescent="0.25">
      <c r="A165" s="29" t="s">
        <v>532</v>
      </c>
      <c r="B165" s="30" t="s">
        <v>533</v>
      </c>
      <c r="C165" s="30" t="str">
        <f>WMSP!B75</f>
        <v>SK - Obsłuż zgłoszenie do Zakładu Ubezpieczeń - Szczegóły zgłoszenia</v>
      </c>
    </row>
    <row r="166" spans="1:3" ht="28.5" x14ac:dyDescent="0.25">
      <c r="A166" s="29" t="s">
        <v>534</v>
      </c>
      <c r="B166" s="30" t="s">
        <v>535</v>
      </c>
      <c r="C166" s="30" t="str">
        <f>WMSP!B62</f>
        <v>SO - Wyślij zgłoszenie do Zakładu Ubezpieczeń - Umowa w eUFG</v>
      </c>
    </row>
    <row r="167" spans="1:3" ht="57" x14ac:dyDescent="0.25">
      <c r="A167" s="29" t="s">
        <v>536</v>
      </c>
      <c r="B167" s="30" t="s">
        <v>537</v>
      </c>
      <c r="C167" s="30" t="str">
        <f>WMSP!B67</f>
        <v>SF - Wyślij zgłoszenie do Zakładu Ubezpieczeń - Umowa poza eUFG</v>
      </c>
    </row>
    <row r="168" spans="1:3" ht="57" x14ac:dyDescent="0.25">
      <c r="A168" s="29" t="s">
        <v>538</v>
      </c>
      <c r="B168" s="30" t="s">
        <v>539</v>
      </c>
      <c r="C168" s="30" t="str">
        <f>WMZOI!B17</f>
        <v>SK - Wyszukiwanie danych w bazie OI</v>
      </c>
    </row>
    <row r="169" spans="1:3" ht="42.75" x14ac:dyDescent="0.25">
      <c r="A169" s="29" t="s">
        <v>540</v>
      </c>
      <c r="B169" s="30" t="s">
        <v>541</v>
      </c>
      <c r="C169" s="30" t="str">
        <f>WMZOI!B7</f>
        <v>SK - Zasilenie jednostkowe - Polisa</v>
      </c>
    </row>
    <row r="170" spans="1:3" ht="114" x14ac:dyDescent="0.25">
      <c r="A170" s="29" t="s">
        <v>542</v>
      </c>
      <c r="B170" s="30" t="s">
        <v>543</v>
      </c>
      <c r="C170" s="30" t="str">
        <f>WMZOI!B21</f>
        <v>SK - Historia pakietów zasilania</v>
      </c>
    </row>
    <row r="171" spans="1:3" ht="85.5" x14ac:dyDescent="0.25">
      <c r="A171" s="29" t="s">
        <v>544</v>
      </c>
      <c r="B171" s="30" t="s">
        <v>545</v>
      </c>
      <c r="C171" s="30" t="str">
        <f>WMZOI!B8</f>
        <v>SK - Zasilenie jednostkowe - Zdarzenie</v>
      </c>
    </row>
    <row r="172" spans="1:3" ht="42.75" x14ac:dyDescent="0.25">
      <c r="A172" s="29" t="s">
        <v>546</v>
      </c>
      <c r="B172" s="30" t="s">
        <v>547</v>
      </c>
      <c r="C172" s="30" t="str">
        <f>WMZOI!B18</f>
        <v>SP - Wyszukiwanie danych w bazie OI</v>
      </c>
    </row>
    <row r="173" spans="1:3" ht="57" x14ac:dyDescent="0.25">
      <c r="A173" s="29" t="s">
        <v>548</v>
      </c>
      <c r="B173" s="30" t="s">
        <v>549</v>
      </c>
      <c r="C173" s="30" t="str">
        <f>WMZOI!B19</f>
        <v>SK - Zasilenie wsadowe</v>
      </c>
    </row>
    <row r="174" spans="1:3" ht="42.75" x14ac:dyDescent="0.25">
      <c r="A174" s="29" t="s">
        <v>550</v>
      </c>
      <c r="B174" s="30" t="s">
        <v>551</v>
      </c>
      <c r="C174" s="30" t="str">
        <f>WMZOI!B22</f>
        <v>SP - Historia pakietów zasilania</v>
      </c>
    </row>
    <row r="175" spans="1:3" ht="42.75" x14ac:dyDescent="0.25">
      <c r="A175" s="29" t="s">
        <v>552</v>
      </c>
      <c r="B175" s="30" t="s">
        <v>553</v>
      </c>
      <c r="C175" s="30" t="str">
        <f>WMZOI!B23</f>
        <v>SK - Historia komunikatów zwrotnych</v>
      </c>
    </row>
    <row r="176" spans="1:3" ht="99.75" x14ac:dyDescent="0.25">
      <c r="A176" s="29" t="s">
        <v>554</v>
      </c>
      <c r="B176" s="30" t="s">
        <v>555</v>
      </c>
      <c r="C176" s="30" t="str">
        <f>WMZOI!B9</f>
        <v>SK - Zasilenie jednostkowe - Odszkodowanie</v>
      </c>
    </row>
    <row r="177" spans="1:3" ht="71.25" x14ac:dyDescent="0.25">
      <c r="A177" s="29" t="s">
        <v>556</v>
      </c>
      <c r="B177" s="30" t="s">
        <v>557</v>
      </c>
      <c r="C177" s="30" t="str">
        <f>WMZOI!B10</f>
        <v>SK - Zasilenie jednostkowe - Podsumowanie</v>
      </c>
    </row>
    <row r="178" spans="1:3" ht="42.75" x14ac:dyDescent="0.25">
      <c r="A178" s="29" t="s">
        <v>558</v>
      </c>
      <c r="B178" s="30" t="s">
        <v>559</v>
      </c>
      <c r="C178" s="30" t="str">
        <f>WMZOI!B12</f>
        <v>SP - Zasilenie jednostkowe - Polisa</v>
      </c>
    </row>
    <row r="179" spans="1:3" ht="42.75" x14ac:dyDescent="0.25">
      <c r="A179" s="29" t="s">
        <v>560</v>
      </c>
      <c r="B179" s="30" t="s">
        <v>561</v>
      </c>
      <c r="C179" s="30" t="str">
        <f>WMZOI!B27</f>
        <v>SK - Eksport</v>
      </c>
    </row>
    <row r="180" spans="1:3" ht="42.75" x14ac:dyDescent="0.25">
      <c r="A180" s="29" t="s">
        <v>562</v>
      </c>
      <c r="B180" s="30" t="s">
        <v>563</v>
      </c>
      <c r="C180" s="30" t="str">
        <f>WMZOI!B25</f>
        <v>SK - Import</v>
      </c>
    </row>
    <row r="181" spans="1:3" ht="206.25" x14ac:dyDescent="0.25">
      <c r="A181" s="29" t="s">
        <v>564</v>
      </c>
      <c r="B181" s="30" t="s">
        <v>565</v>
      </c>
      <c r="C181" s="30" t="str">
        <f>WMZOI!B14</f>
        <v>SP - Zasilenie jednostkowe - Odszkodowanie</v>
      </c>
    </row>
    <row r="182" spans="1:3" ht="85.5" x14ac:dyDescent="0.25">
      <c r="A182" s="29" t="s">
        <v>566</v>
      </c>
      <c r="B182" s="30" t="s">
        <v>567</v>
      </c>
      <c r="C182" s="30" t="str">
        <f>WMZOI!B14</f>
        <v>SP - Zasilenie jednostkowe - Odszkodowanie</v>
      </c>
    </row>
    <row r="183" spans="1:3" ht="85.5" x14ac:dyDescent="0.25">
      <c r="A183" s="29" t="s">
        <v>568</v>
      </c>
      <c r="B183" s="30" t="s">
        <v>569</v>
      </c>
      <c r="C183" s="30" t="str">
        <f>WMZOI!B11</f>
        <v>SK - Zasilenie jednostkowe - Symulacja</v>
      </c>
    </row>
    <row r="184" spans="1:3" ht="57" x14ac:dyDescent="0.25">
      <c r="A184" s="29" t="s">
        <v>570</v>
      </c>
      <c r="B184" s="30" t="s">
        <v>571</v>
      </c>
      <c r="C184" s="30" t="str">
        <f>WMZOI!B10</f>
        <v>SK - Zasilenie jednostkowe - Podsumowanie</v>
      </c>
    </row>
    <row r="185" spans="1:3" ht="42.75" x14ac:dyDescent="0.25">
      <c r="A185" s="29" t="s">
        <v>572</v>
      </c>
      <c r="B185" s="30" t="s">
        <v>573</v>
      </c>
      <c r="C185" s="30" t="str">
        <f>WMZOI!B23</f>
        <v>SK - Historia komunikatów zwrotnych</v>
      </c>
    </row>
    <row r="186" spans="1:3" ht="71.25" x14ac:dyDescent="0.25">
      <c r="A186" s="29" t="s">
        <v>574</v>
      </c>
      <c r="B186" s="30" t="s">
        <v>575</v>
      </c>
      <c r="C186" s="30" t="str">
        <f>WMZOI!B18</f>
        <v>SP - Wyszukiwanie danych w bazie OI</v>
      </c>
    </row>
    <row r="187" spans="1:3" ht="57" x14ac:dyDescent="0.25">
      <c r="A187" s="29" t="s">
        <v>576</v>
      </c>
      <c r="B187" s="30" t="s">
        <v>577</v>
      </c>
      <c r="C187" s="30" t="str">
        <f>WMZOI!B7</f>
        <v>SK - Zasilenie jednostkowe - Polisa</v>
      </c>
    </row>
    <row r="188" spans="1:3" ht="42.75" x14ac:dyDescent="0.25">
      <c r="A188" s="29" t="s">
        <v>578</v>
      </c>
      <c r="B188" s="30" t="s">
        <v>579</v>
      </c>
      <c r="C188" s="30" t="str">
        <f>WMZR!B8&amp;", "&amp;WMZR!B9&amp;", "&amp;WMZR!B11</f>
        <v>SK - Usuń reprezentanta, SK - Dodaj reprezentanta, SK - Modyfikuj dane reprezentanta</v>
      </c>
    </row>
    <row r="189" spans="1:3" ht="71.25" x14ac:dyDescent="0.25">
      <c r="A189" s="29" t="s">
        <v>580</v>
      </c>
      <c r="B189" s="30" t="s">
        <v>581</v>
      </c>
      <c r="C189" s="30" t="str">
        <f>WMZR!B8&amp;", "&amp;WMZR!B9&amp;", "&amp;WMZR!B11</f>
        <v>SK - Usuń reprezentanta, SK - Dodaj reprezentanta, SK - Modyfikuj dane reprezentanta</v>
      </c>
    </row>
    <row r="190" spans="1:3" ht="57" x14ac:dyDescent="0.25">
      <c r="A190" s="29" t="s">
        <v>582</v>
      </c>
      <c r="B190" s="30" t="s">
        <v>583</v>
      </c>
      <c r="C190" s="30" t="str">
        <f>WMZR!B10</f>
        <v>SK - Zasil wsadowo reprezentantów</v>
      </c>
    </row>
    <row r="191" spans="1:3" ht="57" x14ac:dyDescent="0.25">
      <c r="A191" s="29" t="s">
        <v>584</v>
      </c>
      <c r="B191" s="30" t="s">
        <v>585</v>
      </c>
      <c r="C191" s="30" t="str">
        <f>WMZR!B17</f>
        <v>SK - Wyświetl szczegóły danych reprezentanta</v>
      </c>
    </row>
    <row r="192" spans="1:3" ht="42.75" x14ac:dyDescent="0.25">
      <c r="A192" s="29" t="s">
        <v>586</v>
      </c>
      <c r="B192" s="30" t="s">
        <v>587</v>
      </c>
      <c r="C192" s="30" t="str">
        <f>WMZR!B16</f>
        <v>SK - Wyszukaj dane reprezentantów</v>
      </c>
    </row>
    <row r="193" spans="1:3" ht="59.25" x14ac:dyDescent="0.25">
      <c r="A193" s="29" t="s">
        <v>588</v>
      </c>
      <c r="B193" s="30" t="s">
        <v>589</v>
      </c>
      <c r="C193" s="30" t="str">
        <f>WMZR!B12</f>
        <v>SK - Potwierdź dane reprezentantów</v>
      </c>
    </row>
    <row r="194" spans="1:3" ht="114" x14ac:dyDescent="0.25">
      <c r="A194" s="29" t="s">
        <v>590</v>
      </c>
      <c r="B194" s="30" t="s">
        <v>591</v>
      </c>
      <c r="C194" s="30" t="str">
        <f>WMZR!B7</f>
        <v>SK - Wyeksportuj dane reprezentantów - PDF, XML, XLSX, CSV, JSON</v>
      </c>
    </row>
    <row r="195" spans="1:3" ht="28.5" x14ac:dyDescent="0.25">
      <c r="A195" s="29" t="s">
        <v>592</v>
      </c>
      <c r="B195" s="30" t="s">
        <v>535</v>
      </c>
      <c r="C195" s="30" t="str">
        <f>WAPI!B7&amp;", "&amp;WAPI!B8</f>
        <v>WAPI - Odczyt, WAPI - Zapis</v>
      </c>
    </row>
    <row r="196" spans="1:3" ht="28.5" x14ac:dyDescent="0.25">
      <c r="A196" s="29" t="s">
        <v>593</v>
      </c>
      <c r="B196" s="30" t="s">
        <v>594</v>
      </c>
      <c r="C196" s="30" t="str">
        <f>WMOS!B31&amp;CHAR(10)&amp;WMOS!B32</f>
        <v>Udostępnienie formularza sprawozdania
Udostępnienie formularza deklaracji</v>
      </c>
    </row>
    <row r="197" spans="1:3" ht="148.5" x14ac:dyDescent="0.25">
      <c r="A197" s="29" t="s">
        <v>595</v>
      </c>
      <c r="B197" s="30" t="s">
        <v>596</v>
      </c>
      <c r="C197" s="30" t="str">
        <f>WMOS!B31&amp;CHAR(10)&amp;WMOS!B32</f>
        <v>Udostępnienie formularza sprawozdania
Udostępnienie formularza deklaracji</v>
      </c>
    </row>
    <row r="198" spans="1:3" ht="42.75" x14ac:dyDescent="0.25">
      <c r="A198" s="29" t="s">
        <v>597</v>
      </c>
      <c r="B198" s="30" t="s">
        <v>598</v>
      </c>
      <c r="C198" s="30" t="str">
        <f>WMOS!B31&amp;CHAR(10)&amp;WMOS!B32</f>
        <v>Udostępnienie formularza sprawozdania
Udostępnienie formularza deklaracji</v>
      </c>
    </row>
    <row r="199" spans="1:3" ht="57" x14ac:dyDescent="0.25">
      <c r="A199" s="29" t="s">
        <v>599</v>
      </c>
      <c r="B199" s="30" t="s">
        <v>600</v>
      </c>
      <c r="C199" s="30" t="str">
        <f>WMOS!B31&amp;CHAR(10)&amp;WMOS!B32</f>
        <v>Udostępnienie formularza sprawozdania
Udostępnienie formularza deklaracji</v>
      </c>
    </row>
    <row r="200" spans="1:3" ht="99.75" x14ac:dyDescent="0.25">
      <c r="A200" s="29" t="s">
        <v>601</v>
      </c>
      <c r="B200" s="30" t="s">
        <v>602</v>
      </c>
      <c r="C200" s="30" t="str">
        <f>WMOS!B8&amp;CHAR(10)&amp;WMOS!B9&amp;CHAR(10)&amp;WMOS!B29&amp;CHAR(10)&amp;WMOS!B14&amp;CHAR(10)&amp;WMOS!B15&amp;CHAR(10)&amp;WMOS!B30</f>
        <v>Sprawozdanie statystyczne - przegląd sprawozdania
Sprawozdanie statystyczne - edycja sprawozdania
Sprawozdanie statystyczne - pobranie do pliku
Deklaracja składki - przegląd deklaracji
Deklaracja składki - edycja deklaracji
Deklaracja składki - pobranie do pliku</v>
      </c>
    </row>
    <row r="201" spans="1:3" ht="85.5" x14ac:dyDescent="0.25">
      <c r="A201" s="29" t="s">
        <v>603</v>
      </c>
      <c r="B201" s="30" t="s">
        <v>604</v>
      </c>
      <c r="C201" s="30" t="str">
        <f>WMOS!B10&amp;CHAR(10)&amp;WMOS!B16</f>
        <v>Sprawozdanie statystyczne - wypełnienie wsadowe
Deklaracja składki - wypełnienie wsadowe</v>
      </c>
    </row>
    <row r="202" spans="1:3" ht="57" x14ac:dyDescent="0.25">
      <c r="A202" s="29" t="s">
        <v>605</v>
      </c>
      <c r="B202" s="30" t="s">
        <v>606</v>
      </c>
      <c r="C202" s="30" t="str">
        <f>WMOS!B7&amp;CHAR(10)&amp;WMOS!B13</f>
        <v>Sprawozdanie statystyczne - przegląd listy
Deklaracja składki - przegląd listy</v>
      </c>
    </row>
    <row r="203" spans="1:3" ht="28.5" x14ac:dyDescent="0.25">
      <c r="A203" s="29" t="s">
        <v>607</v>
      </c>
      <c r="B203" s="30" t="s">
        <v>608</v>
      </c>
      <c r="C203" s="30" t="str">
        <f>WAPI!B7&amp;", "&amp;WAPI!B8</f>
        <v>WAPI - Odczyt, WAPI - Zapis</v>
      </c>
    </row>
    <row r="204" spans="1:3" ht="28.5" x14ac:dyDescent="0.25">
      <c r="A204" s="29" t="s">
        <v>609</v>
      </c>
      <c r="B204" s="30" t="s">
        <v>610</v>
      </c>
      <c r="C204" s="30" t="str">
        <f>_xlfn.CONCAT(WMWN!B7,CHAR(10),WMWN!B8)</f>
        <v>Lista niezgodności - przegląd
Lista niezgodności - odpowiedź</v>
      </c>
    </row>
    <row r="205" spans="1:3" ht="99.75" x14ac:dyDescent="0.25">
      <c r="A205" s="29" t="s">
        <v>611</v>
      </c>
      <c r="B205" s="30" t="s">
        <v>612</v>
      </c>
      <c r="C205" s="30" t="str">
        <f>_xlfn.CONCAT(WMWN!B7,CHAR(10),WMWN!B8)</f>
        <v>Lista niezgodności - przegląd
Lista niezgodności - odpowiedź</v>
      </c>
    </row>
    <row r="206" spans="1:3" ht="28.5" x14ac:dyDescent="0.25">
      <c r="A206" s="29" t="s">
        <v>613</v>
      </c>
      <c r="B206" s="30" t="s">
        <v>614</v>
      </c>
      <c r="C206" s="30" t="str">
        <f>WMWN!B11</f>
        <v>Szczegóły niezgodności - przegląd</v>
      </c>
    </row>
    <row r="207" spans="1:3" ht="42.75" x14ac:dyDescent="0.25">
      <c r="A207" s="29" t="s">
        <v>615</v>
      </c>
      <c r="B207" s="30" t="s">
        <v>616</v>
      </c>
      <c r="C207" s="30" t="str">
        <f>_xlfn.CONCAT(WMWN!B7,CHAR(10),WMWN!B8)</f>
        <v>Lista niezgodności - przegląd
Lista niezgodności - odpowiedź</v>
      </c>
    </row>
    <row r="208" spans="1:3" ht="57" x14ac:dyDescent="0.25">
      <c r="A208" s="29" t="s">
        <v>617</v>
      </c>
      <c r="B208" s="30" t="s">
        <v>618</v>
      </c>
      <c r="C208" s="30" t="str">
        <f>WMWN!B7</f>
        <v>Lista niezgodności - przegląd</v>
      </c>
    </row>
    <row r="209" spans="1:3" ht="57" x14ac:dyDescent="0.25">
      <c r="A209" s="29" t="s">
        <v>619</v>
      </c>
      <c r="B209" s="30" t="s">
        <v>620</v>
      </c>
      <c r="C209" s="30" t="str">
        <f>WMWN!B11</f>
        <v>Szczegóły niezgodności - przegląd</v>
      </c>
    </row>
    <row r="210" spans="1:3" ht="57" x14ac:dyDescent="0.25">
      <c r="A210" s="29" t="s">
        <v>621</v>
      </c>
      <c r="B210" s="30" t="s">
        <v>622</v>
      </c>
      <c r="C210" s="30" t="str">
        <f>WMWN!B9</f>
        <v>Lista niezgodności - pobranie do pliku</v>
      </c>
    </row>
    <row r="211" spans="1:3" ht="28.5" x14ac:dyDescent="0.25">
      <c r="A211" s="29" t="s">
        <v>623</v>
      </c>
      <c r="B211" s="30" t="s">
        <v>535</v>
      </c>
      <c r="C211" s="30" t="str">
        <f>WMWN!B10</f>
        <v>Lista niezgodności - odpowiedź wsadowa</v>
      </c>
    </row>
    <row r="212" spans="1:3" ht="28.5" x14ac:dyDescent="0.25">
      <c r="A212" s="29" t="s">
        <v>624</v>
      </c>
      <c r="B212" s="30" t="s">
        <v>625</v>
      </c>
      <c r="C212" s="30" t="str">
        <f>WMUD!B7</f>
        <v>SK - Wyświetlenie listy historii i aktywnych zapytań</v>
      </c>
    </row>
    <row r="213" spans="1:3" ht="57" x14ac:dyDescent="0.25">
      <c r="A213" s="29" t="s">
        <v>626</v>
      </c>
      <c r="B213" s="30" t="s">
        <v>627</v>
      </c>
      <c r="C213" s="30" t="str">
        <f>WMUD!B8</f>
        <v>SP - Wyświetlenie listy historii aktywnych zapytań</v>
      </c>
    </row>
    <row r="214" spans="1:3" ht="28.5" x14ac:dyDescent="0.25">
      <c r="A214" s="29" t="s">
        <v>628</v>
      </c>
      <c r="B214" s="30" t="s">
        <v>629</v>
      </c>
      <c r="C214" s="30" t="str">
        <f>WMUD!B13</f>
        <v xml:space="preserve">SK - Zapytanie wsadowe </v>
      </c>
    </row>
    <row r="215" spans="1:3" ht="42.75" x14ac:dyDescent="0.25">
      <c r="A215" s="29" t="s">
        <v>630</v>
      </c>
      <c r="B215" s="30" t="s">
        <v>631</v>
      </c>
      <c r="C215" s="30" t="str">
        <f>WMUD!B10</f>
        <v xml:space="preserve">SK - Podgląd szczegółów zapytania i odpowiedzi </v>
      </c>
    </row>
    <row r="216" spans="1:3" ht="114" x14ac:dyDescent="0.25">
      <c r="A216" s="29" t="s">
        <v>632</v>
      </c>
      <c r="B216" s="30" t="s">
        <v>633</v>
      </c>
      <c r="C216" s="30" t="str">
        <f>WMUD!B14</f>
        <v xml:space="preserve">SP - Zapytanie wsadowe </v>
      </c>
    </row>
    <row r="217" spans="1:3" ht="42.75" x14ac:dyDescent="0.25">
      <c r="A217" s="29" t="s">
        <v>634</v>
      </c>
      <c r="B217" s="30" t="s">
        <v>635</v>
      </c>
      <c r="C217" s="30" t="str">
        <f>WMUD!B16</f>
        <v>SK - Uzupełnienie formularza zapytania indywidualnego - Szkody</v>
      </c>
    </row>
    <row r="218" spans="1:3" ht="128.25" x14ac:dyDescent="0.25">
      <c r="A218" s="29" t="s">
        <v>636</v>
      </c>
      <c r="B218" s="30" t="s">
        <v>637</v>
      </c>
      <c r="C218" s="30" t="str">
        <f>WMUD!B25</f>
        <v>SK - Otwarcie metryk w odpowiedzi</v>
      </c>
    </row>
    <row r="219" spans="1:3" ht="142.5" x14ac:dyDescent="0.25">
      <c r="A219" s="29" t="s">
        <v>638</v>
      </c>
      <c r="B219" s="30" t="s">
        <v>639</v>
      </c>
      <c r="C219" s="30" t="str">
        <f>WMUD!B22</f>
        <v>SK - Pobranie odpowiedzi do pliku</v>
      </c>
    </row>
    <row r="220" spans="1:3" ht="228" x14ac:dyDescent="0.25">
      <c r="A220" s="29" t="s">
        <v>640</v>
      </c>
      <c r="B220" s="30" t="s">
        <v>641</v>
      </c>
      <c r="C220" s="30" t="str">
        <f>WMUD!B8</f>
        <v>SP - Wyświetlenie listy historii aktywnych zapytań</v>
      </c>
    </row>
    <row r="221" spans="1:3" ht="207.75" x14ac:dyDescent="0.25">
      <c r="A221" s="29" t="s">
        <v>642</v>
      </c>
      <c r="B221" s="30" t="s">
        <v>643</v>
      </c>
      <c r="C221" s="30" t="str">
        <f>WMUD!B19</f>
        <v>SK - Uzupełnienie formularza zapytania indywidualnego - Przebieg Ubezpieczeń</v>
      </c>
    </row>
    <row r="222" spans="1:3" ht="114" x14ac:dyDescent="0.25">
      <c r="A222" s="29" t="s">
        <v>644</v>
      </c>
      <c r="B222" s="30" t="s">
        <v>645</v>
      </c>
      <c r="C222" s="30" t="str">
        <f>WMUD!B18</f>
        <v>SP TEST - Uzupełnienie formularza zapytania indywidualnego - Szkody</v>
      </c>
    </row>
    <row r="223" spans="1:3" ht="42.75" x14ac:dyDescent="0.25">
      <c r="A223" s="29" t="s">
        <v>646</v>
      </c>
      <c r="B223" s="30" t="s">
        <v>647</v>
      </c>
      <c r="C223" s="30" t="str">
        <f>WMUD!B21</f>
        <v>SP TEST - Uzupełnienie formularza zapytania indywidualnego - Przebieg ubezpieczeń</v>
      </c>
    </row>
    <row r="224" spans="1:3" ht="71.25" x14ac:dyDescent="0.25">
      <c r="A224" s="29" t="s">
        <v>648</v>
      </c>
      <c r="B224" s="30" t="s">
        <v>649</v>
      </c>
      <c r="C224" s="30" t="str">
        <f>WWOC!B12</f>
        <v>SK - Sprawdź OC</v>
      </c>
    </row>
    <row r="225" spans="1:3" ht="71.25" x14ac:dyDescent="0.25">
      <c r="A225" s="29" t="s">
        <v>650</v>
      </c>
      <c r="B225" s="30" t="s">
        <v>651</v>
      </c>
      <c r="C225" s="30" t="str">
        <f>WWOC!B12</f>
        <v>SK - Sprawdź OC</v>
      </c>
    </row>
    <row r="226" spans="1:3" ht="71.25" x14ac:dyDescent="0.25">
      <c r="A226" s="29" t="s">
        <v>652</v>
      </c>
      <c r="B226" s="30" t="s">
        <v>653</v>
      </c>
      <c r="C226" s="30" t="str">
        <f>WWOC!B12</f>
        <v>SK - Sprawdź OC</v>
      </c>
    </row>
    <row r="227" spans="1:3" ht="42.75" x14ac:dyDescent="0.25">
      <c r="A227" s="29" t="s">
        <v>654</v>
      </c>
      <c r="B227" s="30" t="s">
        <v>655</v>
      </c>
      <c r="C227" s="30" t="str">
        <f>WWOC!B12</f>
        <v>SK - Sprawdź OC</v>
      </c>
    </row>
    <row r="228" spans="1:3" ht="71.25" x14ac:dyDescent="0.25">
      <c r="A228" s="29" t="s">
        <v>656</v>
      </c>
      <c r="B228" s="30" t="s">
        <v>657</v>
      </c>
      <c r="C228" s="30" t="str">
        <f>WWOC!B12</f>
        <v>SK - Sprawdź OC</v>
      </c>
    </row>
    <row r="229" spans="1:3" ht="85.5" x14ac:dyDescent="0.25">
      <c r="A229" s="29" t="s">
        <v>658</v>
      </c>
      <c r="B229" s="30" t="s">
        <v>659</v>
      </c>
      <c r="C229" s="30" t="str">
        <f>WWOC!B13</f>
        <v>SK - Pobierz wynik sprawdzenia OC</v>
      </c>
    </row>
    <row r="230" spans="1:3" ht="28.5" x14ac:dyDescent="0.25">
      <c r="A230" s="29" t="s">
        <v>660</v>
      </c>
      <c r="B230" s="30" t="s">
        <v>661</v>
      </c>
      <c r="C230" s="30" t="str">
        <f>WWOC!B13</f>
        <v>SK - Pobierz wynik sprawdzenia OC</v>
      </c>
    </row>
    <row r="231" spans="1:3" ht="71.25" x14ac:dyDescent="0.25">
      <c r="A231" s="29" t="s">
        <v>662</v>
      </c>
      <c r="B231" s="30" t="s">
        <v>663</v>
      </c>
      <c r="C231" s="30" t="str">
        <f>WWPP!B7</f>
        <v>Weryfikuj posiadaczy pojazdu mechanicznego w Strefie Pracownika - Zapytanie ZPP</v>
      </c>
    </row>
    <row r="232" spans="1:3" ht="57" x14ac:dyDescent="0.25">
      <c r="A232" s="29" t="s">
        <v>664</v>
      </c>
      <c r="B232" s="30" t="s">
        <v>665</v>
      </c>
      <c r="C232" s="30" t="str">
        <f>WWPP!B11</f>
        <v>Weryfikuj posiadaczy pojazdu mechanicznego w Strefie Kontrahenta - Zapytanie</v>
      </c>
    </row>
    <row r="233" spans="1:3" ht="42.75" x14ac:dyDescent="0.25">
      <c r="A233" s="29" t="s">
        <v>666</v>
      </c>
      <c r="B233" s="30" t="s">
        <v>667</v>
      </c>
      <c r="C233" s="30" t="str">
        <f>WWPP!B8</f>
        <v>Weryfikuj posiadaczy pojazdu mechanicznego w Strefie Pracownika - Odpowiedź ZPP</v>
      </c>
    </row>
    <row r="234" spans="1:3" ht="42.75" x14ac:dyDescent="0.25">
      <c r="A234" s="29" t="s">
        <v>668</v>
      </c>
      <c r="B234" s="30" t="s">
        <v>655</v>
      </c>
      <c r="C234" s="30" t="str">
        <f>WWPP!B12</f>
        <v>Weryfikuj posiadaczy pojazdu mechanicznego w Strefie Kontrahenta - Odpowiedź</v>
      </c>
    </row>
    <row r="235" spans="1:3" ht="71.25" x14ac:dyDescent="0.25">
      <c r="A235" s="29" t="s">
        <v>669</v>
      </c>
      <c r="B235" s="30" t="s">
        <v>670</v>
      </c>
      <c r="C235" s="30" t="str">
        <f>WWPP!B12</f>
        <v>Weryfikuj posiadaczy pojazdu mechanicznego w Strefie Kontrahenta - Odpowiedź</v>
      </c>
    </row>
    <row r="236" spans="1:3" ht="85.5" x14ac:dyDescent="0.25">
      <c r="A236" s="29" t="s">
        <v>671</v>
      </c>
      <c r="B236" s="30" t="s">
        <v>659</v>
      </c>
      <c r="C236" s="30" t="str">
        <f>WWPP!B13</f>
        <v>Pobierz wynik weryfikacji posiadaczy pojazdu mechanicznego</v>
      </c>
    </row>
    <row r="237" spans="1:3" ht="28.5" x14ac:dyDescent="0.25">
      <c r="A237" s="29" t="s">
        <v>672</v>
      </c>
      <c r="B237" s="30" t="s">
        <v>661</v>
      </c>
      <c r="C237" s="30" t="str">
        <f>WWPP!B13</f>
        <v>Pobierz wynik weryfikacji posiadaczy pojazdu mechanicznego</v>
      </c>
    </row>
    <row r="238" spans="1:3" ht="28.5" x14ac:dyDescent="0.25">
      <c r="A238" s="29" t="s">
        <v>673</v>
      </c>
      <c r="B238" s="30" t="s">
        <v>674</v>
      </c>
      <c r="C238" s="30" t="str">
        <f>WWPP!B14</f>
        <v>SP/SK - Logowanie interakcji</v>
      </c>
    </row>
    <row r="239" spans="1:3" ht="28.5" x14ac:dyDescent="0.25">
      <c r="A239" s="29" t="s">
        <v>675</v>
      </c>
      <c r="B239" s="30" t="s">
        <v>676</v>
      </c>
      <c r="C239" s="30" t="str">
        <f>WWPP!B14</f>
        <v>SP/SK - Logowanie interakcji</v>
      </c>
    </row>
    <row r="240" spans="1:3" ht="71.25" x14ac:dyDescent="0.25">
      <c r="A240" s="29" t="s">
        <v>677</v>
      </c>
      <c r="B240" s="30" t="s">
        <v>678</v>
      </c>
      <c r="C240" s="30" t="str">
        <f>WDEL!B7</f>
        <v>Zamówienie danych standardowych - utworzenie zamówienia</v>
      </c>
    </row>
    <row r="241" spans="1:3" ht="99.75" x14ac:dyDescent="0.25">
      <c r="A241" s="29" t="s">
        <v>679</v>
      </c>
      <c r="B241" s="30" t="s">
        <v>680</v>
      </c>
      <c r="C241" s="30" t="str">
        <f>WDEL!B7</f>
        <v>Zamówienie danych standardowych - utworzenie zamówienia</v>
      </c>
    </row>
    <row r="242" spans="1:3" ht="85.5" x14ac:dyDescent="0.25">
      <c r="A242" s="29" t="s">
        <v>681</v>
      </c>
      <c r="B242" s="30" t="s">
        <v>682</v>
      </c>
      <c r="C242" s="30" t="str">
        <f>WDEL!B8&amp;CHAR(10)&amp;WDEL!B9</f>
        <v>Zamówienie danych standardowych - anulowanie zamówienia
Zamówienie danych standardowych - pobranie zamówienia</v>
      </c>
    </row>
    <row r="243" spans="1:3" ht="42.75" x14ac:dyDescent="0.25">
      <c r="A243" s="29" t="s">
        <v>683</v>
      </c>
      <c r="B243" s="30" t="s">
        <v>684</v>
      </c>
      <c r="C243" s="30" t="str">
        <f>WDEL!B10</f>
        <v>Zamówienie danych standardowych - przegląd zamówienia</v>
      </c>
    </row>
    <row r="244" spans="1:3" ht="57" x14ac:dyDescent="0.25">
      <c r="A244" s="29" t="s">
        <v>685</v>
      </c>
      <c r="B244" s="30" t="s">
        <v>686</v>
      </c>
      <c r="C244" s="30" t="str">
        <f>WDEL!B13</f>
        <v>Zamówienie danych niestandardowych - przegląd zamówienia</v>
      </c>
    </row>
    <row r="245" spans="1:3" ht="28.5" x14ac:dyDescent="0.25">
      <c r="A245" s="29" t="s">
        <v>687</v>
      </c>
      <c r="B245" s="30" t="s">
        <v>688</v>
      </c>
      <c r="C245" s="30" t="s">
        <v>241</v>
      </c>
    </row>
    <row r="246" spans="1:3" ht="42.75" x14ac:dyDescent="0.25">
      <c r="A246" s="29" t="s">
        <v>689</v>
      </c>
      <c r="B246" s="30" t="s">
        <v>690</v>
      </c>
      <c r="C246" s="30" t="s">
        <v>241</v>
      </c>
    </row>
    <row r="247" spans="1:3" ht="28.5" x14ac:dyDescent="0.25">
      <c r="A247" s="29" t="s">
        <v>691</v>
      </c>
      <c r="B247" s="30" t="s">
        <v>676</v>
      </c>
      <c r="C247" s="30" t="s">
        <v>241</v>
      </c>
    </row>
    <row r="248" spans="1:3" ht="42.75" x14ac:dyDescent="0.25">
      <c r="A248" s="29" t="s">
        <v>692</v>
      </c>
      <c r="B248" s="30" t="s">
        <v>693</v>
      </c>
      <c r="C248" s="30" t="s">
        <v>241</v>
      </c>
    </row>
    <row r="249" spans="1:3" ht="28.5" x14ac:dyDescent="0.25">
      <c r="A249" s="29" t="s">
        <v>694</v>
      </c>
      <c r="B249" s="30" t="s">
        <v>676</v>
      </c>
      <c r="C249" s="30" t="s">
        <v>241</v>
      </c>
    </row>
    <row r="250" spans="1:3" ht="114" x14ac:dyDescent="0.25">
      <c r="A250" s="29" t="s">
        <v>695</v>
      </c>
      <c r="B250" s="30" t="s">
        <v>696</v>
      </c>
      <c r="C250" s="30" t="str">
        <f>WMP!B8</f>
        <v>SP - Przegląd strony powitalnej</v>
      </c>
    </row>
    <row r="251" spans="1:3" ht="171" x14ac:dyDescent="0.25">
      <c r="A251" s="29" t="s">
        <v>697</v>
      </c>
      <c r="B251" s="30" t="s">
        <v>698</v>
      </c>
      <c r="C251" s="30" t="str">
        <f>WMKZU!B7</f>
        <v>Komunikacja z ZU po stronie Strefy Pracownika - Lista</v>
      </c>
    </row>
    <row r="252" spans="1:3" ht="42.75" x14ac:dyDescent="0.25">
      <c r="A252" s="29" t="s">
        <v>699</v>
      </c>
      <c r="B252" s="30" t="s">
        <v>700</v>
      </c>
      <c r="C252" s="30" t="str">
        <f>WMSP!B76</f>
        <v>SP - Przeglądaj zgłoszenia do Zakładu Ubezpieczeń</v>
      </c>
    </row>
    <row r="253" spans="1:3" ht="71.25" x14ac:dyDescent="0.25">
      <c r="A253" s="29" t="s">
        <v>701</v>
      </c>
      <c r="B253" s="30" t="s">
        <v>702</v>
      </c>
      <c r="C253" s="30" t="str">
        <f>WMSP!B76</f>
        <v>SP - Przeglądaj zgłoszenia do Zakładu Ubezpieczeń</v>
      </c>
    </row>
    <row r="254" spans="1:3" ht="85.5" x14ac:dyDescent="0.25">
      <c r="A254" s="29" t="s">
        <v>703</v>
      </c>
      <c r="B254" s="30" t="s">
        <v>704</v>
      </c>
      <c r="C254" s="30" t="str">
        <f>WAPI!B9</f>
        <v>WAPI - Logowanie interakcji</v>
      </c>
    </row>
    <row r="255" spans="1:3" ht="57" x14ac:dyDescent="0.25">
      <c r="A255" s="29" t="s">
        <v>397</v>
      </c>
      <c r="B255" s="30" t="s">
        <v>705</v>
      </c>
      <c r="C255" s="30" t="str">
        <f>WSTAT!B7</f>
        <v>WSTAT - Lista raportów</v>
      </c>
    </row>
    <row r="256" spans="1:3" ht="42.75" x14ac:dyDescent="0.25">
      <c r="A256" s="29" t="s">
        <v>706</v>
      </c>
      <c r="B256" s="30" t="s">
        <v>707</v>
      </c>
      <c r="C256" s="30" t="str">
        <f>WSTAT!B17</f>
        <v>Zarządzanie treścią Ogólne - Matomo - wygenerowanie raportu "Statystyki z modułu zarządzania treścią: wyświetlenia"</v>
      </c>
    </row>
    <row r="257" spans="1:3" ht="42.75" x14ac:dyDescent="0.25">
      <c r="A257" s="29" t="s">
        <v>708</v>
      </c>
      <c r="B257" s="30" t="s">
        <v>709</v>
      </c>
      <c r="C257" s="30" t="str">
        <f>WSTAT!B20</f>
        <v>Zarządzanie treścią Ogólne - Matomo - wygenerowanie raportu "Statystyki z modułu zarządzania treścią: użytkownicy Infoportalu"</v>
      </c>
    </row>
    <row r="258" spans="1:3" ht="42.75" x14ac:dyDescent="0.25">
      <c r="A258" s="29" t="s">
        <v>710</v>
      </c>
      <c r="B258" s="30" t="s">
        <v>711</v>
      </c>
      <c r="C258" s="30" t="str">
        <f>WSTAT!B18</f>
        <v>Zarządzanie treścią Ogólne - Matomo - wygenerowanie raportu "Statystyki z modułu zarządzania treścią: kliknięcia"</v>
      </c>
    </row>
    <row r="259" spans="1:3" ht="28.5" x14ac:dyDescent="0.25">
      <c r="A259" s="29" t="s">
        <v>712</v>
      </c>
      <c r="B259" s="30" t="s">
        <v>713</v>
      </c>
      <c r="C259" s="30" t="str">
        <f>WSTAT!B47</f>
        <v>Moduł obsługi kont firm - Pobranie raportu</v>
      </c>
    </row>
    <row r="260" spans="1:3" ht="28.5" x14ac:dyDescent="0.25">
      <c r="A260" s="29" t="s">
        <v>714</v>
      </c>
      <c r="B260" s="30" t="s">
        <v>715</v>
      </c>
      <c r="C260" s="30" t="str">
        <f>WSTAT!B49</f>
        <v>Moduł lista zadań - Pobranie raportu</v>
      </c>
    </row>
    <row r="261" spans="1:3" ht="42.75" x14ac:dyDescent="0.25">
      <c r="A261" s="29" t="s">
        <v>716</v>
      </c>
      <c r="B261" s="30" t="s">
        <v>717</v>
      </c>
      <c r="C261" s="30" t="str">
        <f>WSTAT!B16</f>
        <v xml:space="preserve">Reprezentanci ds. roszczeń - Matomo - wygenerowanie raportu "Lokalizacja" </v>
      </c>
    </row>
    <row r="262" spans="1:3" ht="42.75" x14ac:dyDescent="0.25">
      <c r="A262" s="29" t="s">
        <v>388</v>
      </c>
      <c r="B262" s="30" t="s">
        <v>718</v>
      </c>
      <c r="C262" s="30" t="str">
        <f>WSTAT!A1</f>
        <v>Liczba procesów elementarnych objętych wymiarowaniem</v>
      </c>
    </row>
    <row r="263" spans="1:3" ht="57" x14ac:dyDescent="0.25">
      <c r="A263" s="29" t="s">
        <v>719</v>
      </c>
      <c r="B263" s="30" t="s">
        <v>720</v>
      </c>
      <c r="C263" s="30" t="str">
        <f>WSTAT!B20</f>
        <v>Zarządzanie treścią Ogólne - Matomo - wygenerowanie raportu "Statystyki z modułu zarządzania treścią: użytkownicy Infoportalu"</v>
      </c>
    </row>
    <row r="264" spans="1:3" ht="102" x14ac:dyDescent="0.25">
      <c r="A264" s="29" t="s">
        <v>721</v>
      </c>
      <c r="B264" s="30" t="s">
        <v>722</v>
      </c>
      <c r="C264" s="30" t="str">
        <f>WSTAT!B7</f>
        <v>WSTAT - Lista raportów</v>
      </c>
    </row>
    <row r="265" spans="1:3" ht="28.5" x14ac:dyDescent="0.25">
      <c r="A265" s="29" t="s">
        <v>723</v>
      </c>
      <c r="B265" s="30" t="s">
        <v>724</v>
      </c>
      <c r="C265" s="30" t="str">
        <f>WSTAT!B7</f>
        <v>WSTAT - Lista raportów</v>
      </c>
    </row>
    <row r="266" spans="1:3" ht="99.75" x14ac:dyDescent="0.25">
      <c r="A266" s="29" t="s">
        <v>725</v>
      </c>
      <c r="B266" s="30" t="s">
        <v>726</v>
      </c>
      <c r="C266" s="30" t="s">
        <v>1377</v>
      </c>
    </row>
    <row r="267" spans="1:3" ht="71.25" x14ac:dyDescent="0.25">
      <c r="A267" s="29" t="s">
        <v>449</v>
      </c>
      <c r="B267" s="30" t="s">
        <v>727</v>
      </c>
      <c r="C267" s="30" t="str">
        <f>WMKF!B18</f>
        <v>SP - Obsługa wniosku o rejestrację konta firmy - Lista</v>
      </c>
    </row>
    <row r="268" spans="1:3" ht="114" x14ac:dyDescent="0.25">
      <c r="A268" s="29" t="s">
        <v>728</v>
      </c>
      <c r="B268" s="30" t="s">
        <v>729</v>
      </c>
      <c r="C268" s="30" t="str">
        <f>WMKF!B19</f>
        <v>SP - Obsługa wniosku o rejestrację konta firmy - Szczegóły</v>
      </c>
    </row>
    <row r="269" spans="1:3" ht="71.25" x14ac:dyDescent="0.25">
      <c r="A269" s="29" t="s">
        <v>730</v>
      </c>
      <c r="B269" s="30" t="s">
        <v>731</v>
      </c>
      <c r="C269" s="30" t="str">
        <f>WMKF!B20</f>
        <v>SP - Odrzucenie wniosku o rejestrację konta firmy</v>
      </c>
    </row>
    <row r="270" spans="1:3" ht="28.5" x14ac:dyDescent="0.25">
      <c r="A270" s="29" t="s">
        <v>732</v>
      </c>
      <c r="B270" s="30" t="s">
        <v>733</v>
      </c>
      <c r="C270" s="30" t="str">
        <f>WMKF!B26</f>
        <v>SP - Zapisanie szablonu - Odrzucenie, Uzupełnienie, Opinia, Odpowiedź</v>
      </c>
    </row>
    <row r="271" spans="1:3" ht="28.5" x14ac:dyDescent="0.25">
      <c r="A271" s="29" t="s">
        <v>734</v>
      </c>
      <c r="B271" s="30" t="s">
        <v>735</v>
      </c>
      <c r="C271" s="30" t="str">
        <f>WMKF!B22</f>
        <v>SP - Przekazanie wniosku o rejestrację konta firmy do opiniowania</v>
      </c>
    </row>
    <row r="272" spans="1:3" ht="28.5" x14ac:dyDescent="0.25">
      <c r="A272" s="29" t="s">
        <v>736</v>
      </c>
      <c r="B272" s="30" t="s">
        <v>737</v>
      </c>
      <c r="C272" s="30" t="str">
        <f>WMKF!B29</f>
        <v>SP - Powiadomienie do pracownika o wniosku o rej. konta firmy do zaopiniowania</v>
      </c>
    </row>
    <row r="273" spans="1:3" ht="42.75" x14ac:dyDescent="0.25">
      <c r="A273" s="29" t="s">
        <v>738</v>
      </c>
      <c r="B273" s="30" t="s">
        <v>739</v>
      </c>
      <c r="C273" s="30" t="str">
        <f>WMKF!B18</f>
        <v>SP - Obsługa wniosku o rejestrację konta firmy - Lista</v>
      </c>
    </row>
    <row r="274" spans="1:3" ht="42.75" x14ac:dyDescent="0.25">
      <c r="A274" s="29" t="s">
        <v>740</v>
      </c>
      <c r="B274" s="30" t="s">
        <v>741</v>
      </c>
      <c r="C274" s="30" t="str">
        <f>WMKF!B24</f>
        <v>SP - Rejestracja konta dla podmiotu w SP</v>
      </c>
    </row>
    <row r="275" spans="1:3" ht="28.5" x14ac:dyDescent="0.25">
      <c r="A275" s="29" t="s">
        <v>742</v>
      </c>
      <c r="B275" s="30" t="s">
        <v>743</v>
      </c>
      <c r="C275" s="30" t="str">
        <f>WMKF!B19</f>
        <v>SP - Obsługa wniosku o rejestrację konta firmy - Szczegóły</v>
      </c>
    </row>
    <row r="276" spans="1:3" ht="71.25" x14ac:dyDescent="0.25">
      <c r="A276" s="29" t="s">
        <v>744</v>
      </c>
      <c r="B276" s="30" t="s">
        <v>745</v>
      </c>
      <c r="C276" s="30" t="str">
        <f>WMKF!B9</f>
        <v>SF - Uzupełnienie danych do rejestracji konta dla jdg/ firmy/ innego podmiotu</v>
      </c>
    </row>
    <row r="277" spans="1:3" ht="42.75" x14ac:dyDescent="0.25">
      <c r="A277" s="29" t="s">
        <v>746</v>
      </c>
      <c r="B277" s="30" t="s">
        <v>747</v>
      </c>
      <c r="C277" s="30" t="str">
        <f>WMZL!B7</f>
        <v>Wyświetlenie listy zadań</v>
      </c>
    </row>
    <row r="278" spans="1:3" ht="42.75" x14ac:dyDescent="0.25">
      <c r="A278" s="29" t="s">
        <v>748</v>
      </c>
      <c r="B278" s="30" t="s">
        <v>749</v>
      </c>
      <c r="C278" s="30" t="str">
        <f>WMZL!B7</f>
        <v>Wyświetlenie listy zadań</v>
      </c>
    </row>
    <row r="279" spans="1:3" ht="42.75" x14ac:dyDescent="0.25">
      <c r="A279" s="29" t="s">
        <v>750</v>
      </c>
      <c r="B279" s="30" t="s">
        <v>751</v>
      </c>
      <c r="C279" s="30" t="str">
        <f>CONCATENATE(WMZL!B8," , ",WMZL!B9)</f>
        <v>Przekierowanie do odpowiedniego systemu zewnętrznego , Przekierowanie do odpowiedniego modułu systemu</v>
      </c>
    </row>
    <row r="280" spans="1:3" ht="42.75" x14ac:dyDescent="0.25">
      <c r="A280" s="29" t="s">
        <v>752</v>
      </c>
      <c r="B280" s="30" t="s">
        <v>753</v>
      </c>
      <c r="C280" s="30" t="str">
        <f>CONCATENATE(WMZL!B8," , ",WMZL!B9)</f>
        <v>Przekierowanie do odpowiedniego systemu zewnętrznego , Przekierowanie do odpowiedniego modułu systemu</v>
      </c>
    </row>
    <row r="281" spans="1:3" x14ac:dyDescent="0.25">
      <c r="A281" s="29" t="s">
        <v>754</v>
      </c>
      <c r="B281" s="30" t="s">
        <v>755</v>
      </c>
      <c r="C281" s="30" t="str">
        <f>WMZL!B7</f>
        <v>Wyświetlenie listy zadań</v>
      </c>
    </row>
    <row r="282" spans="1:3" ht="71.25" x14ac:dyDescent="0.25">
      <c r="A282" s="29" t="s">
        <v>756</v>
      </c>
      <c r="B282" s="30" t="s">
        <v>757</v>
      </c>
      <c r="C282" s="30" t="str">
        <f>WMOK!B19&amp;", "&amp;WMOK!B19</f>
        <v>SP - Wyświetl szczegóły wątku, SP - Wyświetl szczegóły wątku</v>
      </c>
    </row>
    <row r="283" spans="1:3" ht="102.75" x14ac:dyDescent="0.25">
      <c r="A283" s="29" t="s">
        <v>758</v>
      </c>
      <c r="B283" s="30" t="s">
        <v>759</v>
      </c>
      <c r="C283" s="30" t="str">
        <f>WMOK!B31&amp;", "&amp;WMOK!B31</f>
        <v>SP - Obsłuż wniosek o RDO, SP - Obsłuż wniosek o RDO</v>
      </c>
    </row>
    <row r="284" spans="1:3" ht="99.75" x14ac:dyDescent="0.25">
      <c r="A284" s="29" t="s">
        <v>760</v>
      </c>
      <c r="B284" s="30" t="s">
        <v>761</v>
      </c>
      <c r="C284" s="30" t="str">
        <f>WMOK!B19&amp;", "&amp;WMOK!B20&amp;", "&amp;WMOK!B32</f>
        <v>SP - Wyświetl szczegóły wątku, SP- Wyświetl listę wątków i wniosków, SP - Wyświetl szczegóły wniosku</v>
      </c>
    </row>
    <row r="285" spans="1:3" ht="71.25" x14ac:dyDescent="0.25">
      <c r="A285" s="29" t="s">
        <v>762</v>
      </c>
      <c r="B285" s="30" t="s">
        <v>763</v>
      </c>
      <c r="C285" s="30" t="str">
        <f>WMOK!B21</f>
        <v>SP - Udziel odpowiedzi w wątku</v>
      </c>
    </row>
    <row r="286" spans="1:3" ht="42.75" x14ac:dyDescent="0.25">
      <c r="A286" s="29" t="s">
        <v>764</v>
      </c>
      <c r="B286" s="30" t="s">
        <v>765</v>
      </c>
      <c r="C286" s="30" t="str">
        <f>WMOK!B23</f>
        <v>SP - Utwórz wniosek o RDO na podstawie wątku</v>
      </c>
    </row>
    <row r="287" spans="1:3" ht="28.5" x14ac:dyDescent="0.25">
      <c r="A287" s="29" t="s">
        <v>766</v>
      </c>
      <c r="B287" s="30" t="s">
        <v>767</v>
      </c>
      <c r="C287" s="30" t="str">
        <f>WMOK!B36</f>
        <v>SP - Przypisz zadanie</v>
      </c>
    </row>
    <row r="288" spans="1:3" ht="99.75" x14ac:dyDescent="0.25">
      <c r="A288" s="29" t="s">
        <v>768</v>
      </c>
      <c r="B288" s="30" t="s">
        <v>769</v>
      </c>
      <c r="C288" s="30" t="str">
        <f>WMOK!B38</f>
        <v>SP - Przywróć zadanie do kolejki</v>
      </c>
    </row>
    <row r="289" spans="1:3" ht="42.75" x14ac:dyDescent="0.25">
      <c r="A289" s="29" t="s">
        <v>770</v>
      </c>
      <c r="B289" s="30" t="s">
        <v>733</v>
      </c>
      <c r="C289" s="30" t="str">
        <f>WMOK!B39&amp;", "&amp;WMOK!B40&amp;", "&amp;WMOK!B41&amp;", "&amp;WMOK!B42</f>
        <v>SP - Wyświetl listę szablonów odpowiedzi, SP - Utwórz nowy szablon odpowiedzi, SP - Edytuj szablon odpowiedzi, SP - Usuń szablon odpowiedzi</v>
      </c>
    </row>
    <row r="290" spans="1:3" ht="42.75" x14ac:dyDescent="0.25">
      <c r="A290" s="29" t="s">
        <v>771</v>
      </c>
      <c r="B290" s="30" t="s">
        <v>772</v>
      </c>
      <c r="C290" s="30" t="str">
        <f>WMOK!B21</f>
        <v>SP - Udziel odpowiedzi w wątku</v>
      </c>
    </row>
    <row r="291" spans="1:3" x14ac:dyDescent="0.25">
      <c r="A291" s="29" t="s">
        <v>773</v>
      </c>
      <c r="B291" s="30" t="s">
        <v>774</v>
      </c>
      <c r="C291" s="30" t="str">
        <f>WMOK!B24</f>
        <v>SP - Oznacz wątek jako SPAM</v>
      </c>
    </row>
    <row r="292" spans="1:3" ht="28.5" x14ac:dyDescent="0.25">
      <c r="A292" s="29" t="s">
        <v>775</v>
      </c>
      <c r="B292" s="30" t="s">
        <v>776</v>
      </c>
      <c r="C292" s="30" t="str">
        <f>WMOK!B43</f>
        <v>SP - Zakończ obsługę wątku bez odpowiedzi</v>
      </c>
    </row>
    <row r="293" spans="1:3" ht="28.5" x14ac:dyDescent="0.25">
      <c r="A293" s="29" t="s">
        <v>777</v>
      </c>
      <c r="B293" s="30" t="s">
        <v>778</v>
      </c>
      <c r="C293" s="30" t="str">
        <f>WMOK!B34&amp;", "&amp;WMOK!B35</f>
        <v>SP - Dodaj notatkę, SP - Usuń notatkę</v>
      </c>
    </row>
    <row r="294" spans="1:3" ht="42.75" x14ac:dyDescent="0.25">
      <c r="A294" s="29" t="s">
        <v>779</v>
      </c>
      <c r="B294" s="30" t="s">
        <v>780</v>
      </c>
      <c r="C294" s="30" t="str">
        <f>WMOK!B27&amp;", "&amp;WMOK!B30</f>
        <v>SP - Wyślij prośbę o opinię, SP - Zaopiniuj zadanie</v>
      </c>
    </row>
    <row r="295" spans="1:3" ht="28.5" x14ac:dyDescent="0.25">
      <c r="A295" s="29" t="s">
        <v>781</v>
      </c>
      <c r="B295" s="30" t="s">
        <v>782</v>
      </c>
      <c r="C295" s="30" t="str">
        <f>WMOK!B19</f>
        <v>SP - Wyświetl szczegóły wątku</v>
      </c>
    </row>
    <row r="296" spans="1:3" ht="43.5" x14ac:dyDescent="0.25">
      <c r="A296" s="29" t="s">
        <v>783</v>
      </c>
      <c r="B296" s="30" t="s">
        <v>784</v>
      </c>
      <c r="C296" s="30" t="str">
        <f>WMOK!B45</f>
        <v>Zapytanie o listę spraw danego rodzaju</v>
      </c>
    </row>
    <row r="297" spans="1:3" ht="57" x14ac:dyDescent="0.25">
      <c r="A297" s="29" t="s">
        <v>785</v>
      </c>
      <c r="B297" s="30" t="s">
        <v>786</v>
      </c>
      <c r="C297" s="56" t="s">
        <v>241</v>
      </c>
    </row>
    <row r="298" spans="1:3" ht="28.5" x14ac:dyDescent="0.25">
      <c r="A298" s="29" t="s">
        <v>787</v>
      </c>
      <c r="B298" s="30" t="s">
        <v>788</v>
      </c>
      <c r="C298" s="30" t="str">
        <f>WMOK!B25</f>
        <v>SP - Przekaż wątek do sprawy</v>
      </c>
    </row>
    <row r="299" spans="1:3" ht="142.5" x14ac:dyDescent="0.25">
      <c r="A299" s="29" t="s">
        <v>576</v>
      </c>
      <c r="B299" s="30" t="s">
        <v>789</v>
      </c>
      <c r="C299" s="30" t="str">
        <f>WMZOI!B12</f>
        <v>SP - Zasilenie jednostkowe - Polisa</v>
      </c>
    </row>
    <row r="300" spans="1:3" ht="57" x14ac:dyDescent="0.25">
      <c r="A300" s="29" t="s">
        <v>790</v>
      </c>
      <c r="B300" s="30" t="s">
        <v>791</v>
      </c>
      <c r="C300" s="30" t="str">
        <f>WMZOI!B20</f>
        <v>SP -  Zasilenie wsadowe</v>
      </c>
    </row>
    <row r="301" spans="1:3" ht="114" x14ac:dyDescent="0.25">
      <c r="A301" s="29" t="s">
        <v>792</v>
      </c>
      <c r="B301" s="30" t="s">
        <v>793</v>
      </c>
      <c r="C301" s="30" t="str">
        <f>WMZR!B18&amp;", "&amp;WMZR!B19&amp;", "&amp;WMZR!B20&amp;", "&amp;WMZR!B21&amp;", "&amp;WMZR!B22&amp;", "&amp;WMZR!B23&amp;", "&amp;WMZR!B28&amp;", "&amp;WMZR!B29</f>
        <v>SP - Wyeksportuj macierz reprezentantów, SP - Wyeksportuj dane reprezentantów - PDF, XML, XLSX, CSV, JSON, SP - Usuń reprezentanta, SP - Dodaj reprezentanta, SP - Zasil wsadowo reprezentantów, SP - Modyfikuj dane reprezentanta, SP - Wyszukaj dane reprezentantów, SP - Wyświetl szczegóły danych reprezentanta</v>
      </c>
    </row>
    <row r="302" spans="1:3" ht="114" x14ac:dyDescent="0.25">
      <c r="A302" s="29" t="s">
        <v>794</v>
      </c>
      <c r="B302" s="30" t="s">
        <v>795</v>
      </c>
      <c r="C302" s="30" t="str">
        <f>WMZR!B18&amp;", "&amp;WMZR!B19&amp;", "&amp;WMZR!B20&amp;", "&amp;WMZR!B21&amp;", "&amp;WMZR!B22&amp;", "&amp;WMZR!B23&amp;", "&amp;WMZR!B28&amp;", "&amp;WMZR!B29</f>
        <v>SP - Wyeksportuj macierz reprezentantów, SP - Wyeksportuj dane reprezentantów - PDF, XML, XLSX, CSV, JSON, SP - Usuń reprezentanta, SP - Dodaj reprezentanta, SP - Zasil wsadowo reprezentantów, SP - Modyfikuj dane reprezentanta, SP - Wyszukaj dane reprezentantów, SP - Wyświetl szczegóły danych reprezentanta</v>
      </c>
    </row>
    <row r="303" spans="1:3" ht="57" x14ac:dyDescent="0.25">
      <c r="A303" s="29" t="s">
        <v>796</v>
      </c>
      <c r="B303" s="30" t="s">
        <v>797</v>
      </c>
      <c r="C303" s="30" t="str">
        <f>WMZR!B24</f>
        <v>SP - Wyślij prośbę o potwierdzenie danych reprezentantów</v>
      </c>
    </row>
    <row r="304" spans="1:3" ht="128.25" x14ac:dyDescent="0.25">
      <c r="A304" s="29" t="s">
        <v>798</v>
      </c>
      <c r="B304" s="30" t="s">
        <v>799</v>
      </c>
      <c r="C304" s="30" t="str">
        <f>WMOS!B29&amp;CHAR(10)&amp;WMOS!B30</f>
        <v>Sprawozdanie statystyczne - pobranie do pliku
Deklaracja składki - pobranie do pliku</v>
      </c>
    </row>
    <row r="305" spans="1:3" ht="128.25" x14ac:dyDescent="0.25">
      <c r="A305" s="29" t="s">
        <v>800</v>
      </c>
      <c r="B305" s="30" t="s">
        <v>801</v>
      </c>
      <c r="C305" s="30" t="str">
        <f>WMOS!B29&amp;CHAR(10)&amp;WMOS!B30</f>
        <v>Sprawozdanie statystyczne - pobranie do pliku
Deklaracja składki - pobranie do pliku</v>
      </c>
    </row>
    <row r="306" spans="1:3" ht="71.25" x14ac:dyDescent="0.25">
      <c r="A306" s="29" t="s">
        <v>802</v>
      </c>
      <c r="B306" s="30" t="s">
        <v>803</v>
      </c>
      <c r="C306" s="30" t="str">
        <f>WMOS!B7&amp;CHAR(10)&amp;WMOS!B13</f>
        <v>Sprawozdanie statystyczne - przegląd listy
Deklaracja składki - przegląd listy</v>
      </c>
    </row>
    <row r="307" spans="1:3" ht="57" x14ac:dyDescent="0.25">
      <c r="A307" s="29" t="s">
        <v>804</v>
      </c>
      <c r="B307" s="30" t="s">
        <v>805</v>
      </c>
      <c r="C307" s="30" t="str">
        <f>WMOS!B11&amp;CHAR(10)&amp;WMOS!B12</f>
        <v>Sprawozdanie statystyczne - odblokowanie przez ZU
Sprawozdanie statystyczne - odblokowanie przez UFG</v>
      </c>
    </row>
    <row r="308" spans="1:3" ht="156.75" x14ac:dyDescent="0.25">
      <c r="A308" s="29" t="s">
        <v>806</v>
      </c>
      <c r="B308" s="30" t="s">
        <v>807</v>
      </c>
      <c r="C308" s="30" t="str">
        <f>WMOS!B18&amp;CHAR(10)&amp;WMOS!B19&amp;CHAR(10)&amp;WMOS!B24&amp;CHAR(10)&amp;WMOS!B26&amp;CHAR(10)&amp;WMOS!B27&amp;CHAR(10)</f>
        <v xml:space="preserve">Powiadomienie do ZU o nowym formularzu sprawozdawczym
Powiadomienie do ZU przed końcem okresu sprawozdawczego
Powiadomienie do ZU o nowym formularzu deklaracji
Powiadomienie do ZU przed końcem okresu spraw. (dekl)
Powiadomienie do ZU o konieczności podpisania deklaracji
</v>
      </c>
    </row>
    <row r="309" spans="1:3" ht="171" x14ac:dyDescent="0.25">
      <c r="A309" s="29" t="s">
        <v>808</v>
      </c>
      <c r="B309" s="30" t="s">
        <v>809</v>
      </c>
      <c r="C309" s="30" t="str">
        <f>WMOS!B20&amp;CHAR(10)&amp;WMOS!B21&amp;CHAR(10)&amp;WMOS!B22&amp;CHAR(10)&amp;WMOS!B23&amp;CHAR(10)&amp;WMOS!B25&amp;CHAR(10)&amp;WMOS!B27&amp;CHAR(10)&amp;WMOS!B28&amp;CHAR(10)</f>
        <v xml:space="preserve">Powiadomienie o odblokowaniu sprawozdania przez ZU
Powiadomienie z prośbą o odblokowanie
Powiadomienie z informacją o odblokowaniu
Powiadomienie z odmową odblokowania
Powiadomienie do UFG o ZU które nie złożyły deklaracji
Powiadomienie do ZU o konieczności podpisania deklaracji
Powiadomienie do UFG o złożeniu deklaracji deklaracji przez ZU
</v>
      </c>
    </row>
    <row r="310" spans="1:3" ht="42.75" x14ac:dyDescent="0.25">
      <c r="A310" s="29" t="s">
        <v>810</v>
      </c>
      <c r="B310" s="30" t="s">
        <v>811</v>
      </c>
      <c r="C310" s="30" t="str">
        <f>WMOS!B8&amp;CHAR(10)&amp;WMOS!B14</f>
        <v>Sprawozdanie statystyczne - przegląd sprawozdania
Deklaracja składki - przegląd deklaracji</v>
      </c>
    </row>
    <row r="311" spans="1:3" ht="57" x14ac:dyDescent="0.25">
      <c r="A311" s="29" t="s">
        <v>812</v>
      </c>
      <c r="B311" s="30" t="s">
        <v>813</v>
      </c>
      <c r="C311" s="30" t="str">
        <f>WMWN!B7</f>
        <v>Lista niezgodności - przegląd</v>
      </c>
    </row>
    <row r="312" spans="1:3" ht="28.5" x14ac:dyDescent="0.25">
      <c r="A312" s="29" t="s">
        <v>814</v>
      </c>
      <c r="B312" s="30" t="s">
        <v>815</v>
      </c>
      <c r="C312" s="30" t="str">
        <f>WMWN!B7</f>
        <v>Lista niezgodności - przegląd</v>
      </c>
    </row>
    <row r="313" spans="1:3" ht="71.25" x14ac:dyDescent="0.25">
      <c r="A313" s="29" t="s">
        <v>816</v>
      </c>
      <c r="B313" s="30" t="s">
        <v>817</v>
      </c>
      <c r="C313" s="30" t="str">
        <f>WMWN!B7</f>
        <v>Lista niezgodności - przegląd</v>
      </c>
    </row>
    <row r="314" spans="1:3" ht="57" x14ac:dyDescent="0.25">
      <c r="A314" s="29" t="s">
        <v>818</v>
      </c>
      <c r="B314" s="30" t="s">
        <v>819</v>
      </c>
      <c r="C314" s="30" t="str">
        <f>WMUD!B17</f>
        <v>SP - Uzupełnienie formularza zapytania indywidualnego - Szkody</v>
      </c>
    </row>
    <row r="315" spans="1:3" ht="42.75" x14ac:dyDescent="0.25">
      <c r="A315" s="29" t="s">
        <v>820</v>
      </c>
      <c r="B315" s="30" t="s">
        <v>821</v>
      </c>
      <c r="C315" s="30" t="str">
        <f>WMUD!B21</f>
        <v>SP TEST - Uzupełnienie formularza zapytania indywidualnego - Przebieg ubezpieczeń</v>
      </c>
    </row>
    <row r="316" spans="1:3" ht="57" x14ac:dyDescent="0.25">
      <c r="A316" s="29" t="s">
        <v>822</v>
      </c>
      <c r="B316" s="30" t="s">
        <v>823</v>
      </c>
      <c r="C316" s="30" t="str">
        <f>WWOC!B14&amp;", "&amp;WWOC!B15</f>
        <v>SP - Sprawdź OC, SP - Pobierz wynik sprawdzenia OC</v>
      </c>
    </row>
    <row r="317" spans="1:3" ht="57" x14ac:dyDescent="0.25">
      <c r="A317" s="29" t="s">
        <v>824</v>
      </c>
      <c r="B317" s="30" t="s">
        <v>825</v>
      </c>
      <c r="C317" s="56" t="str">
        <f>WWOC!B14</f>
        <v>SP - Sprawdź OC</v>
      </c>
    </row>
    <row r="318" spans="1:3" ht="57" x14ac:dyDescent="0.25">
      <c r="A318" s="29" t="s">
        <v>826</v>
      </c>
      <c r="B318" s="30" t="s">
        <v>827</v>
      </c>
      <c r="C318" s="30" t="str">
        <f>WWPP!B7</f>
        <v>Weryfikuj posiadaczy pojazdu mechanicznego w Strefie Pracownika - Zapytanie ZPP</v>
      </c>
    </row>
    <row r="319" spans="1:3" ht="57" x14ac:dyDescent="0.25">
      <c r="A319" s="29" t="s">
        <v>828</v>
      </c>
      <c r="B319" s="30" t="s">
        <v>829</v>
      </c>
      <c r="C319" s="30" t="str">
        <f>WWPP!B9</f>
        <v>Weryfikuj posiadaczy pojazdu mechanicznego w Strefie Pracownika - Zapytanie CEP</v>
      </c>
    </row>
    <row r="320" spans="1:3" ht="57" x14ac:dyDescent="0.25">
      <c r="A320" s="29" t="s">
        <v>830</v>
      </c>
      <c r="B320" s="30" t="s">
        <v>831</v>
      </c>
      <c r="C320" s="30" t="s">
        <v>241</v>
      </c>
    </row>
    <row r="321" spans="1:3" ht="57" x14ac:dyDescent="0.25">
      <c r="A321" s="29" t="s">
        <v>832</v>
      </c>
      <c r="B321" s="30" t="s">
        <v>833</v>
      </c>
      <c r="C321" s="30" t="s">
        <v>241</v>
      </c>
    </row>
    <row r="322" spans="1:3" ht="99.75" x14ac:dyDescent="0.25">
      <c r="A322" s="29" t="s">
        <v>834</v>
      </c>
      <c r="B322" s="30" t="s">
        <v>835</v>
      </c>
      <c r="C322" s="30" t="str">
        <f>WDEL!B12&amp;CHAR(10)&amp;WDEL!B14</f>
        <v>Zamówienie danych niestandardowych - utworzenie zamówienia
SP - Zamówienie danych niestandardowych - modyfikacja zamówienia</v>
      </c>
    </row>
    <row r="323" spans="1:3" ht="28.5" x14ac:dyDescent="0.25">
      <c r="A323" s="29" t="s">
        <v>836</v>
      </c>
      <c r="B323" s="30" t="s">
        <v>837</v>
      </c>
      <c r="C323" s="30" t="str">
        <f>WDEL!B13</f>
        <v>Zamówienie danych niestandardowych - przegląd zamówienia</v>
      </c>
    </row>
    <row r="324" spans="1:3" ht="57" x14ac:dyDescent="0.25">
      <c r="A324" s="29" t="s">
        <v>838</v>
      </c>
      <c r="B324" s="30" t="s">
        <v>839</v>
      </c>
      <c r="C324" s="30" t="s">
        <v>241</v>
      </c>
    </row>
    <row r="325" spans="1:3" ht="409.5" x14ac:dyDescent="0.25">
      <c r="A325" s="29" t="s">
        <v>840</v>
      </c>
      <c r="B325" s="30" t="s">
        <v>841</v>
      </c>
      <c r="C325" s="30" t="s">
        <v>241</v>
      </c>
    </row>
    <row r="326" spans="1:3" ht="42.75" x14ac:dyDescent="0.25">
      <c r="A326" s="29" t="s">
        <v>842</v>
      </c>
      <c r="B326" s="30" t="s">
        <v>693</v>
      </c>
      <c r="C326" s="30" t="s">
        <v>241</v>
      </c>
    </row>
    <row r="327" spans="1:3" ht="28.5" x14ac:dyDescent="0.25">
      <c r="A327" s="29" t="s">
        <v>843</v>
      </c>
      <c r="B327" s="30" t="s">
        <v>676</v>
      </c>
      <c r="C327" s="30" t="s">
        <v>241</v>
      </c>
    </row>
    <row r="328" spans="1:3" ht="28.5" x14ac:dyDescent="0.25">
      <c r="A328" s="29" t="s">
        <v>844</v>
      </c>
      <c r="B328" s="30" t="s">
        <v>845</v>
      </c>
      <c r="C328" s="30" t="str">
        <f>WAPI!B7</f>
        <v>WAPI - Odczyt</v>
      </c>
    </row>
    <row r="329" spans="1:3" ht="42.75" x14ac:dyDescent="0.25">
      <c r="A329" s="29" t="s">
        <v>846</v>
      </c>
      <c r="B329" s="30" t="s">
        <v>847</v>
      </c>
      <c r="C329" s="30" t="str">
        <f>WAPI!B9</f>
        <v>WAPI - Logowanie interakcji</v>
      </c>
    </row>
    <row r="330" spans="1:3" ht="71.25" x14ac:dyDescent="0.25">
      <c r="A330" s="29" t="s">
        <v>848</v>
      </c>
      <c r="B330" s="30" t="s">
        <v>849</v>
      </c>
      <c r="C330" s="30" t="str">
        <f>WAPI!B8</f>
        <v>WAPI - Zapis</v>
      </c>
    </row>
    <row r="331" spans="1:3" ht="71.25" x14ac:dyDescent="0.25">
      <c r="A331" s="29" t="s">
        <v>850</v>
      </c>
      <c r="B331" s="30" t="s">
        <v>851</v>
      </c>
      <c r="C331" s="30" t="str">
        <f>WAPI!B8</f>
        <v>WAPI - Zapis</v>
      </c>
    </row>
    <row r="332" spans="1:3" ht="42.75" x14ac:dyDescent="0.25">
      <c r="A332" s="29" t="s">
        <v>852</v>
      </c>
      <c r="B332" s="30" t="s">
        <v>853</v>
      </c>
      <c r="C332" s="30" t="str">
        <f>WAPI!B9</f>
        <v>WAPI - Logowanie interakcji</v>
      </c>
    </row>
    <row r="333" spans="1:3" ht="42.75" x14ac:dyDescent="0.25">
      <c r="A333" s="29" t="s">
        <v>854</v>
      </c>
      <c r="B333" s="30" t="s">
        <v>855</v>
      </c>
      <c r="C333" s="30" t="str">
        <f>WAPI!B7</f>
        <v>WAPI - Odczyt</v>
      </c>
    </row>
  </sheetData>
  <autoFilter ref="A1:C333" xr:uid="{7D5B38DE-BAD3-484B-B09F-6033741A070B}"/>
  <pageMargins left="0.7" right="0.7" top="0.75" bottom="0.75" header="0.3" footer="0.3"/>
  <ignoredErrors>
    <ignoredError sqref="C71 C153"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1936F-79AC-4EDE-A087-AF03926F3EC5}">
  <dimension ref="A1:G169"/>
  <sheetViews>
    <sheetView workbookViewId="0">
      <selection activeCell="F3" sqref="F3"/>
    </sheetView>
  </sheetViews>
  <sheetFormatPr defaultRowHeight="15" x14ac:dyDescent="0.25"/>
  <cols>
    <col min="1" max="1" width="5.7109375" bestFit="1" customWidth="1"/>
    <col min="2" max="2" width="91.7109375" bestFit="1" customWidth="1"/>
    <col min="3" max="3" width="6.28515625" bestFit="1" customWidth="1"/>
    <col min="4" max="6" width="11.140625" customWidth="1"/>
  </cols>
  <sheetData>
    <row r="1" spans="1:7" x14ac:dyDescent="0.25">
      <c r="A1" s="64" t="s">
        <v>50</v>
      </c>
      <c r="B1" s="64"/>
      <c r="C1" s="15">
        <f>COUNTIFS(C5:C1048576, "ILF", B5:B1048576, "&lt;&gt;", D5:D1048576, "&lt;&gt;", E5:E1048576, "&lt;&gt;", F5:F1048576, "&lt;&gt;")</f>
        <v>101</v>
      </c>
    </row>
    <row r="2" spans="1:7" x14ac:dyDescent="0.25">
      <c r="A2" s="64" t="s">
        <v>51</v>
      </c>
      <c r="B2" s="64"/>
      <c r="C2" s="15">
        <f>COUNTIFS(C5:C1048576, "EIF", B5:B1048576, "&lt;&gt;", D5:D1048576, "&lt;&gt;", E5:E1048576, "&lt;&gt;", F5:F1048576, "&lt;&gt;")</f>
        <v>64</v>
      </c>
    </row>
    <row r="3" spans="1:7" x14ac:dyDescent="0.25">
      <c r="A3" s="65" t="s">
        <v>52</v>
      </c>
      <c r="B3" s="66"/>
      <c r="C3" s="33">
        <f>SUMIFS(F5:F1048576, C5:C1048576, "&lt;&gt;", B5:B1048576, "&lt;&gt;", D5:D1048576, "&lt;&gt;", E5:E1048576, "&lt;&gt;")</f>
        <v>1147</v>
      </c>
    </row>
    <row r="4" spans="1:7" x14ac:dyDescent="0.25">
      <c r="A4" s="13" t="s">
        <v>0</v>
      </c>
      <c r="B4" s="14" t="s">
        <v>2</v>
      </c>
      <c r="C4" s="13" t="s">
        <v>3</v>
      </c>
      <c r="D4" s="5" t="s">
        <v>4</v>
      </c>
      <c r="E4" s="5" t="s">
        <v>5</v>
      </c>
      <c r="F4" s="5" t="s">
        <v>6</v>
      </c>
      <c r="G4" s="1"/>
    </row>
    <row r="5" spans="1:7" x14ac:dyDescent="0.25">
      <c r="A5">
        <v>1</v>
      </c>
      <c r="B5" t="s">
        <v>1356</v>
      </c>
      <c r="C5" t="s">
        <v>11</v>
      </c>
      <c r="D5">
        <v>368</v>
      </c>
      <c r="E5">
        <f>D5*7</f>
        <v>2576</v>
      </c>
      <c r="F5">
        <f>IF(OR(D5="",E5=""),"-",IF(C5=Config!$Q$2,IF(D5=1,IF(E5&lt;=19,Config!$R$3,IF(E5&lt;=50,Config!$S$3,IF(E5&gt;50,Config!$T$3,""))),IF(AND(D5&gt;=2,D5&lt;=5),IF(E5&lt;=19,Config!$R$4,IF(E5&lt;=50,Config!$S$4,IF(E5&gt;50,Config!$T$4,""))),IF(D5&gt;5,IF(E5&lt;=19,Config!$R$5,IF(E5&lt;=50,Config!$S$5,IF(E5&gt;50,Config!$T$5,"")))))),IF(C5=Config!$Q$6,IF(D5=1, IF(E5&lt;=19, Config!$R$7, IF(E5&lt;=50, Config!$S$7, IF(E5&gt;50, Config!$T$7, ""))), IF(AND(D5&gt;=2, D5&lt;=5), IF(E5&lt;=19, Config!$R$8, IF(E5&lt;=50, Config!$S$8, IF(E5&gt;50, Config!$T$8, ""))), IF(D5&gt;5, IF(E5&lt;=19, Config!$R$9, IF(E5&lt;=50, Config!$S$9, IF(E5&gt;50, Config!$T$9, "")))))),"ERROR")))</f>
        <v>10</v>
      </c>
    </row>
    <row r="6" spans="1:7" x14ac:dyDescent="0.25">
      <c r="A6">
        <v>2</v>
      </c>
      <c r="B6" t="s">
        <v>1358</v>
      </c>
      <c r="C6" t="s">
        <v>11</v>
      </c>
      <c r="D6">
        <v>48</v>
      </c>
      <c r="E6">
        <f>D6*10</f>
        <v>480</v>
      </c>
      <c r="F6">
        <f>IF(OR(D6="",E6=""),"-",IF(C6=Config!$Q$2,IF(D6=1,IF(E6&lt;=19,Config!$R$3,IF(E6&lt;=50,Config!$S$3,IF(E6&gt;50,Config!$T$3,""))),IF(AND(D6&gt;=2,D6&lt;=5),IF(E6&lt;=19,Config!$R$4,IF(E6&lt;=50,Config!$S$4,IF(E6&gt;50,Config!$T$4,""))),IF(D6&gt;5,IF(E6&lt;=19,Config!$R$5,IF(E6&lt;=50,Config!$S$5,IF(E6&gt;50,Config!$T$5,"")))))),IF(C6=Config!$Q$6,IF(D6=1, IF(E6&lt;=19, Config!$R$7, IF(E6&lt;=50, Config!$S$7, IF(E6&gt;50, Config!$T$7, ""))), IF(AND(D6&gt;=2, D6&lt;=5), IF(E6&lt;=19, Config!$R$8, IF(E6&lt;=50, Config!$S$8, IF(E6&gt;50, Config!$T$8, ""))), IF(D6&gt;5, IF(E6&lt;=19, Config!$R$9, IF(E6&lt;=50, Config!$S$9, IF(E6&gt;50, Config!$T$9, "")))))),"ERROR")))</f>
        <v>10</v>
      </c>
    </row>
    <row r="7" spans="1:7" x14ac:dyDescent="0.25">
      <c r="A7">
        <v>3</v>
      </c>
      <c r="B7" t="s">
        <v>1058</v>
      </c>
      <c r="C7" t="s">
        <v>7</v>
      </c>
      <c r="D7">
        <v>3</v>
      </c>
      <c r="E7">
        <f>133-12</f>
        <v>121</v>
      </c>
      <c r="F7">
        <f>IF(OR(D7="",E7=""),"-",IF(C7=Config!$Q$2,IF(D7=1,IF(E7&lt;=19,Config!$R$3,IF(E7&lt;=50,Config!$S$3,IF(E7&gt;50,Config!$T$3,""))),IF(AND(D7&gt;=2,D7&lt;=5),IF(E7&lt;=19,Config!$R$4,IF(E7&lt;=50,Config!$S$4,IF(E7&gt;50,Config!$T$4,""))),IF(D7&gt;5,IF(E7&lt;=19,Config!$R$5,IF(E7&lt;=50,Config!$S$5,IF(E7&gt;50,Config!$T$5,"")))))),IF(C7=Config!$Q$6,IF(D7=1, IF(E7&lt;=19, Config!$R$7, IF(E7&lt;=50, Config!$S$7, IF(E7&gt;50, Config!$T$7, ""))), IF(AND(D7&gt;=2, D7&lt;=5), IF(E7&lt;=19, Config!$R$8, IF(E7&lt;=50, Config!$S$8, IF(E7&gt;50, Config!$T$8, ""))), IF(D7&gt;5, IF(E7&lt;=19, Config!$R$9, IF(E7&lt;=50, Config!$S$9, IF(E7&gt;50, Config!$T$9, "")))))),"ERROR")))</f>
        <v>15</v>
      </c>
    </row>
    <row r="8" spans="1:7" x14ac:dyDescent="0.25">
      <c r="A8">
        <v>4</v>
      </c>
      <c r="B8" t="s">
        <v>951</v>
      </c>
      <c r="C8" t="s">
        <v>7</v>
      </c>
      <c r="D8">
        <v>1</v>
      </c>
      <c r="E8">
        <v>10</v>
      </c>
      <c r="F8">
        <f>IF(OR(D8="",E8=""),"-",IF(C8=Config!$Q$2,IF(D8=1,IF(E8&lt;=19,Config!$R$3,IF(E8&lt;=50,Config!$S$3,IF(E8&gt;50,Config!$T$3,""))),IF(AND(D8&gt;=2,D8&lt;=5),IF(E8&lt;=19,Config!$R$4,IF(E8&lt;=50,Config!$S$4,IF(E8&gt;50,Config!$T$4,""))),IF(D8&gt;5,IF(E8&lt;=19,Config!$R$5,IF(E8&lt;=50,Config!$S$5,IF(E8&gt;50,Config!$T$5,"")))))),IF(C8=Config!$Q$6,IF(D8=1, IF(E8&lt;=19, Config!$R$7, IF(E8&lt;=50, Config!$S$7, IF(E8&gt;50, Config!$T$7, ""))), IF(AND(D8&gt;=2, D8&lt;=5), IF(E8&lt;=19, Config!$R$8, IF(E8&lt;=50, Config!$S$8, IF(E8&gt;50, Config!$T$8, ""))), IF(D8&gt;5, IF(E8&lt;=19, Config!$R$9, IF(E8&lt;=50, Config!$S$9, IF(E8&gt;50, Config!$T$9, "")))))),"ERROR")))</f>
        <v>7</v>
      </c>
    </row>
    <row r="9" spans="1:7" x14ac:dyDescent="0.25">
      <c r="A9">
        <v>5</v>
      </c>
      <c r="B9" t="s">
        <v>949</v>
      </c>
      <c r="C9" t="s">
        <v>7</v>
      </c>
      <c r="D9">
        <v>1</v>
      </c>
      <c r="E9">
        <v>10</v>
      </c>
      <c r="F9">
        <f>IF(OR(D9="",E9=""),"-",IF(C9=Config!$Q$2,IF(D9=1,IF(E9&lt;=19,Config!$R$3,IF(E9&lt;=50,Config!$S$3,IF(E9&gt;50,Config!$T$3,""))),IF(AND(D9&gt;=2,D9&lt;=5),IF(E9&lt;=19,Config!$R$4,IF(E9&lt;=50,Config!$S$4,IF(E9&gt;50,Config!$T$4,""))),IF(D9&gt;5,IF(E9&lt;=19,Config!$R$5,IF(E9&lt;=50,Config!$S$5,IF(E9&gt;50,Config!$T$5,"")))))),IF(C9=Config!$Q$6,IF(D9=1, IF(E9&lt;=19, Config!$R$7, IF(E9&lt;=50, Config!$S$7, IF(E9&gt;50, Config!$T$7, ""))), IF(AND(D9&gt;=2, D9&lt;=5), IF(E9&lt;=19, Config!$R$8, IF(E9&lt;=50, Config!$S$8, IF(E9&gt;50, Config!$T$8, ""))), IF(D9&gt;5, IF(E9&lt;=19, Config!$R$9, IF(E9&lt;=50, Config!$S$9, IF(E9&gt;50, Config!$T$9, "")))))),"ERROR")))</f>
        <v>7</v>
      </c>
    </row>
    <row r="10" spans="1:7" x14ac:dyDescent="0.25">
      <c r="A10">
        <v>6</v>
      </c>
      <c r="B10" t="s">
        <v>979</v>
      </c>
      <c r="C10" t="s">
        <v>11</v>
      </c>
      <c r="D10">
        <v>1</v>
      </c>
      <c r="E10">
        <f>6+18</f>
        <v>24</v>
      </c>
      <c r="F10">
        <f>IF(OR(D10="",E10=""),"-",IF(C10=Config!$Q$2,IF(D10=1,IF(E10&lt;=19,Config!$R$3,IF(E10&lt;=50,Config!$S$3,IF(E10&gt;50,Config!$T$3,""))),IF(AND(D10&gt;=2,D10&lt;=5),IF(E10&lt;=19,Config!$R$4,IF(E10&lt;=50,Config!$S$4,IF(E10&gt;50,Config!$T$4,""))),IF(D10&gt;5,IF(E10&lt;=19,Config!$R$5,IF(E10&lt;=50,Config!$S$5,IF(E10&gt;50,Config!$T$5,"")))))),IF(C10=Config!$Q$6,IF(D10=1, IF(E10&lt;=19, Config!$R$7, IF(E10&lt;=50, Config!$S$7, IF(E10&gt;50, Config!$T$7, ""))), IF(AND(D10&gt;=2, D10&lt;=5), IF(E10&lt;=19, Config!$R$8, IF(E10&lt;=50, Config!$S$8, IF(E10&gt;50, Config!$T$8, ""))), IF(D10&gt;5, IF(E10&lt;=19, Config!$R$9, IF(E10&lt;=50, Config!$S$9, IF(E10&gt;50, Config!$T$9, "")))))),"ERROR")))</f>
        <v>5</v>
      </c>
    </row>
    <row r="11" spans="1:7" x14ac:dyDescent="0.25">
      <c r="A11">
        <v>7</v>
      </c>
      <c r="B11" t="s">
        <v>980</v>
      </c>
      <c r="C11" t="s">
        <v>11</v>
      </c>
      <c r="D11">
        <v>1</v>
      </c>
      <c r="E11">
        <v>76</v>
      </c>
      <c r="F11">
        <f>IF(OR(D11="",E11=""),"-",IF(C11=Config!$Q$2,IF(D11=1,IF(E11&lt;=19,Config!$R$3,IF(E11&lt;=50,Config!$S$3,IF(E11&gt;50,Config!$T$3,""))),IF(AND(D11&gt;=2,D11&lt;=5),IF(E11&lt;=19,Config!$R$4,IF(E11&lt;=50,Config!$S$4,IF(E11&gt;50,Config!$T$4,""))),IF(D11&gt;5,IF(E11&lt;=19,Config!$R$5,IF(E11&lt;=50,Config!$S$5,IF(E11&gt;50,Config!$T$5,"")))))),IF(C11=Config!$Q$6,IF(D11=1, IF(E11&lt;=19, Config!$R$7, IF(E11&lt;=50, Config!$S$7, IF(E11&gt;50, Config!$T$7, ""))), IF(AND(D11&gt;=2, D11&lt;=5), IF(E11&lt;=19, Config!$R$8, IF(E11&lt;=50, Config!$S$8, IF(E11&gt;50, Config!$T$8, ""))), IF(D11&gt;5, IF(E11&lt;=19, Config!$R$9, IF(E11&lt;=50, Config!$S$9, IF(E11&gt;50, Config!$T$9, "")))))),"ERROR")))</f>
        <v>7</v>
      </c>
    </row>
    <row r="12" spans="1:7" x14ac:dyDescent="0.25">
      <c r="A12">
        <v>8</v>
      </c>
      <c r="B12" t="s">
        <v>981</v>
      </c>
      <c r="C12" t="s">
        <v>11</v>
      </c>
      <c r="D12">
        <v>3</v>
      </c>
      <c r="E12">
        <v>51</v>
      </c>
      <c r="F12">
        <f>IF(OR(D12="",E12=""),"-",IF(C12=Config!$Q$2,IF(D12=1,IF(E12&lt;=19,Config!$R$3,IF(E12&lt;=50,Config!$S$3,IF(E12&gt;50,Config!$T$3,""))),IF(AND(D12&gt;=2,D12&lt;=5),IF(E12&lt;=19,Config!$R$4,IF(E12&lt;=50,Config!$S$4,IF(E12&gt;50,Config!$T$4,""))),IF(D12&gt;5,IF(E12&lt;=19,Config!$R$5,IF(E12&lt;=50,Config!$S$5,IF(E12&gt;50,Config!$T$5,"")))))),IF(C12=Config!$Q$6,IF(D12=1, IF(E12&lt;=19, Config!$R$7, IF(E12&lt;=50, Config!$S$7, IF(E12&gt;50, Config!$T$7, ""))), IF(AND(D12&gt;=2, D12&lt;=5), IF(E12&lt;=19, Config!$R$8, IF(E12&lt;=50, Config!$S$8, IF(E12&gt;50, Config!$T$8, ""))), IF(D12&gt;5, IF(E12&lt;=19, Config!$R$9, IF(E12&lt;=50, Config!$S$9, IF(E12&gt;50, Config!$T$9, "")))))),"ERROR")))</f>
        <v>10</v>
      </c>
    </row>
    <row r="13" spans="1:7" x14ac:dyDescent="0.25">
      <c r="A13">
        <v>9</v>
      </c>
      <c r="B13" t="s">
        <v>952</v>
      </c>
      <c r="C13" t="s">
        <v>7</v>
      </c>
      <c r="D13">
        <v>1</v>
      </c>
      <c r="E13">
        <v>12</v>
      </c>
      <c r="F13">
        <f>IF(OR(D13="",E13=""),"-",IF(C13=Config!$Q$2,IF(D13=1,IF(E13&lt;=19,Config!$R$3,IF(E13&lt;=50,Config!$S$3,IF(E13&gt;50,Config!$T$3,""))),IF(AND(D13&gt;=2,D13&lt;=5),IF(E13&lt;=19,Config!$R$4,IF(E13&lt;=50,Config!$S$4,IF(E13&gt;50,Config!$T$4,""))),IF(D13&gt;5,IF(E13&lt;=19,Config!$R$5,IF(E13&lt;=50,Config!$S$5,IF(E13&gt;50,Config!$T$5,"")))))),IF(C13=Config!$Q$6,IF(D13=1, IF(E13&lt;=19, Config!$R$7, IF(E13&lt;=50, Config!$S$7, IF(E13&gt;50, Config!$T$7, ""))), IF(AND(D13&gt;=2, D13&lt;=5), IF(E13&lt;=19, Config!$R$8, IF(E13&lt;=50, Config!$S$8, IF(E13&gt;50, Config!$T$8, ""))), IF(D13&gt;5, IF(E13&lt;=19, Config!$R$9, IF(E13&lt;=50, Config!$S$9, IF(E13&gt;50, Config!$T$9, "")))))),"ERROR")))</f>
        <v>7</v>
      </c>
    </row>
    <row r="14" spans="1:7" x14ac:dyDescent="0.25">
      <c r="A14">
        <v>10</v>
      </c>
      <c r="B14" t="s">
        <v>1363</v>
      </c>
      <c r="C14" t="s">
        <v>7</v>
      </c>
      <c r="D14">
        <v>1</v>
      </c>
      <c r="E14">
        <v>12</v>
      </c>
      <c r="F14">
        <f>IF(OR(D14="",E14=""),"-",IF(C14=Config!$Q$2,IF(D14=1,IF(E14&lt;=19,Config!$R$3,IF(E14&lt;=50,Config!$S$3,IF(E14&gt;50,Config!$T$3,""))),IF(AND(D14&gt;=2,D14&lt;=5),IF(E14&lt;=19,Config!$R$4,IF(E14&lt;=50,Config!$S$4,IF(E14&gt;50,Config!$T$4,""))),IF(D14&gt;5,IF(E14&lt;=19,Config!$R$5,IF(E14&lt;=50,Config!$S$5,IF(E14&gt;50,Config!$T$5,"")))))),IF(C14=Config!$Q$6,IF(D14=1, IF(E14&lt;=19, Config!$R$7, IF(E14&lt;=50, Config!$S$7, IF(E14&gt;50, Config!$T$7, ""))), IF(AND(D14&gt;=2, D14&lt;=5), IF(E14&lt;=19, Config!$R$8, IF(E14&lt;=50, Config!$S$8, IF(E14&gt;50, Config!$T$8, ""))), IF(D14&gt;5, IF(E14&lt;=19, Config!$R$9, IF(E14&lt;=50, Config!$S$9, IF(E14&gt;50, Config!$T$9, "")))))),"ERROR")))</f>
        <v>7</v>
      </c>
    </row>
    <row r="15" spans="1:7" x14ac:dyDescent="0.25">
      <c r="A15">
        <v>11</v>
      </c>
      <c r="B15" t="s">
        <v>978</v>
      </c>
      <c r="C15" t="s">
        <v>11</v>
      </c>
      <c r="D15">
        <v>1</v>
      </c>
      <c r="E15">
        <v>5</v>
      </c>
      <c r="F15">
        <f>IF(OR(D15="",E15=""),"-",IF(C15=Config!$Q$2,IF(D15=1,IF(E15&lt;=19,Config!$R$3,IF(E15&lt;=50,Config!$S$3,IF(E15&gt;50,Config!$T$3,""))),IF(AND(D15&gt;=2,D15&lt;=5),IF(E15&lt;=19,Config!$R$4,IF(E15&lt;=50,Config!$S$4,IF(E15&gt;50,Config!$T$4,""))),IF(D15&gt;5,IF(E15&lt;=19,Config!$R$5,IF(E15&lt;=50,Config!$S$5,IF(E15&gt;50,Config!$T$5,"")))))),IF(C15=Config!$Q$6,IF(D15=1, IF(E15&lt;=19, Config!$R$7, IF(E15&lt;=50, Config!$S$7, IF(E15&gt;50, Config!$T$7, ""))), IF(AND(D15&gt;=2, D15&lt;=5), IF(E15&lt;=19, Config!$R$8, IF(E15&lt;=50, Config!$S$8, IF(E15&gt;50, Config!$T$8, ""))), IF(D15&gt;5, IF(E15&lt;=19, Config!$R$9, IF(E15&lt;=50, Config!$S$9, IF(E15&gt;50, Config!$T$9, "")))))),"ERROR")))</f>
        <v>5</v>
      </c>
    </row>
    <row r="16" spans="1:7" x14ac:dyDescent="0.25">
      <c r="A16">
        <v>12</v>
      </c>
      <c r="B16" t="s">
        <v>977</v>
      </c>
      <c r="C16" t="s">
        <v>11</v>
      </c>
      <c r="D16">
        <v>1</v>
      </c>
      <c r="E16">
        <v>5</v>
      </c>
      <c r="F16">
        <f>IF(OR(D16="",E16=""),"-",IF(C16=Config!$Q$2,IF(D16=1,IF(E16&lt;=19,Config!$R$3,IF(E16&lt;=50,Config!$S$3,IF(E16&gt;50,Config!$T$3,""))),IF(AND(D16&gt;=2,D16&lt;=5),IF(E16&lt;=19,Config!$R$4,IF(E16&lt;=50,Config!$S$4,IF(E16&gt;50,Config!$T$4,""))),IF(D16&gt;5,IF(E16&lt;=19,Config!$R$5,IF(E16&lt;=50,Config!$S$5,IF(E16&gt;50,Config!$T$5,"")))))),IF(C16=Config!$Q$6,IF(D16=1, IF(E16&lt;=19, Config!$R$7, IF(E16&lt;=50, Config!$S$7, IF(E16&gt;50, Config!$T$7, ""))), IF(AND(D16&gt;=2, D16&lt;=5), IF(E16&lt;=19, Config!$R$8, IF(E16&lt;=50, Config!$S$8, IF(E16&gt;50, Config!$T$8, ""))), IF(D16&gt;5, IF(E16&lt;=19, Config!$R$9, IF(E16&lt;=50, Config!$S$9, IF(E16&gt;50, Config!$T$9, "")))))),"ERROR")))</f>
        <v>5</v>
      </c>
    </row>
    <row r="17" spans="1:6" x14ac:dyDescent="0.25">
      <c r="A17">
        <v>13</v>
      </c>
      <c r="B17" t="s">
        <v>959</v>
      </c>
      <c r="C17" t="s">
        <v>11</v>
      </c>
      <c r="D17">
        <v>1</v>
      </c>
      <c r="E17">
        <f>5+9</f>
        <v>14</v>
      </c>
      <c r="F17">
        <f>IF(OR(D17="",E17=""),"-",IF(C17=Config!$Q$2,IF(D17=1,IF(E17&lt;=19,Config!$R$3,IF(E17&lt;=50,Config!$S$3,IF(E17&gt;50,Config!$T$3,""))),IF(AND(D17&gt;=2,D17&lt;=5),IF(E17&lt;=19,Config!$R$4,IF(E17&lt;=50,Config!$S$4,IF(E17&gt;50,Config!$T$4,""))),IF(D17&gt;5,IF(E17&lt;=19,Config!$R$5,IF(E17&lt;=50,Config!$S$5,IF(E17&gt;50,Config!$T$5,"")))))),IF(C17=Config!$Q$6,IF(D17=1, IF(E17&lt;=19, Config!$R$7, IF(E17&lt;=50, Config!$S$7, IF(E17&gt;50, Config!$T$7, ""))), IF(AND(D17&gt;=2, D17&lt;=5), IF(E17&lt;=19, Config!$R$8, IF(E17&lt;=50, Config!$S$8, IF(E17&gt;50, Config!$T$8, ""))), IF(D17&gt;5, IF(E17&lt;=19, Config!$R$9, IF(E17&lt;=50, Config!$S$9, IF(E17&gt;50, Config!$T$9, "")))))),"ERROR")))</f>
        <v>5</v>
      </c>
    </row>
    <row r="18" spans="1:6" x14ac:dyDescent="0.25">
      <c r="A18">
        <v>14</v>
      </c>
      <c r="B18" t="s">
        <v>976</v>
      </c>
      <c r="C18" t="s">
        <v>11</v>
      </c>
      <c r="D18">
        <v>1</v>
      </c>
      <c r="E18">
        <f>2+4+1+7</f>
        <v>14</v>
      </c>
      <c r="F18">
        <f>IF(OR(D18="",E18=""),"-",IF(C18=Config!$Q$2,IF(D18=1,IF(E18&lt;=19,Config!$R$3,IF(E18&lt;=50,Config!$S$3,IF(E18&gt;50,Config!$T$3,""))),IF(AND(D18&gt;=2,D18&lt;=5),IF(E18&lt;=19,Config!$R$4,IF(E18&lt;=50,Config!$S$4,IF(E18&gt;50,Config!$T$4,""))),IF(D18&gt;5,IF(E18&lt;=19,Config!$R$5,IF(E18&lt;=50,Config!$S$5,IF(E18&gt;50,Config!$T$5,"")))))),IF(C18=Config!$Q$6,IF(D18=1, IF(E18&lt;=19, Config!$R$7, IF(E18&lt;=50, Config!$S$7, IF(E18&gt;50, Config!$T$7, ""))), IF(AND(D18&gt;=2, D18&lt;=5), IF(E18&lt;=19, Config!$R$8, IF(E18&lt;=50, Config!$S$8, IF(E18&gt;50, Config!$T$8, ""))), IF(D18&gt;5, IF(E18&lt;=19, Config!$R$9, IF(E18&lt;=50, Config!$S$9, IF(E18&gt;50, Config!$T$9, "")))))),"ERROR")))</f>
        <v>5</v>
      </c>
    </row>
    <row r="19" spans="1:6" x14ac:dyDescent="0.25">
      <c r="A19">
        <v>15</v>
      </c>
      <c r="B19" t="s">
        <v>975</v>
      </c>
      <c r="C19" t="s">
        <v>11</v>
      </c>
      <c r="D19">
        <v>1</v>
      </c>
      <c r="E19">
        <f>2+2</f>
        <v>4</v>
      </c>
      <c r="F19">
        <f>IF(OR(D19="",E19=""),"-",IF(C19=Config!$Q$2,IF(D19=1,IF(E19&lt;=19,Config!$R$3,IF(E19&lt;=50,Config!$S$3,IF(E19&gt;50,Config!$T$3,""))),IF(AND(D19&gt;=2,D19&lt;=5),IF(E19&lt;=19,Config!$R$4,IF(E19&lt;=50,Config!$S$4,IF(E19&gt;50,Config!$T$4,""))),IF(D19&gt;5,IF(E19&lt;=19,Config!$R$5,IF(E19&lt;=50,Config!$S$5,IF(E19&gt;50,Config!$T$5,"")))))),IF(C19=Config!$Q$6,IF(D19=1, IF(E19&lt;=19, Config!$R$7, IF(E19&lt;=50, Config!$S$7, IF(E19&gt;50, Config!$T$7, ""))), IF(AND(D19&gt;=2, D19&lt;=5), IF(E19&lt;=19, Config!$R$8, IF(E19&lt;=50, Config!$S$8, IF(E19&gt;50, Config!$T$8, ""))), IF(D19&gt;5, IF(E19&lt;=19, Config!$R$9, IF(E19&lt;=50, Config!$S$9, IF(E19&gt;50, Config!$T$9, "")))))),"ERROR")))</f>
        <v>5</v>
      </c>
    </row>
    <row r="20" spans="1:6" x14ac:dyDescent="0.25">
      <c r="A20">
        <v>16</v>
      </c>
      <c r="B20" t="s">
        <v>974</v>
      </c>
      <c r="C20" t="s">
        <v>11</v>
      </c>
      <c r="D20">
        <v>1</v>
      </c>
      <c r="E20">
        <v>7</v>
      </c>
      <c r="F20">
        <f>IF(OR(D20="",E20=""),"-",IF(C20=Config!$Q$2,IF(D20=1,IF(E20&lt;=19,Config!$R$3,IF(E20&lt;=50,Config!$S$3,IF(E20&gt;50,Config!$T$3,""))),IF(AND(D20&gt;=2,D20&lt;=5),IF(E20&lt;=19,Config!$R$4,IF(E20&lt;=50,Config!$S$4,IF(E20&gt;50,Config!$T$4,""))),IF(D20&gt;5,IF(E20&lt;=19,Config!$R$5,IF(E20&lt;=50,Config!$S$5,IF(E20&gt;50,Config!$T$5,"")))))),IF(C20=Config!$Q$6,IF(D20=1, IF(E20&lt;=19, Config!$R$7, IF(E20&lt;=50, Config!$S$7, IF(E20&gt;50, Config!$T$7, ""))), IF(AND(D20&gt;=2, D20&lt;=5), IF(E20&lt;=19, Config!$R$8, IF(E20&lt;=50, Config!$S$8, IF(E20&gt;50, Config!$T$8, ""))), IF(D20&gt;5, IF(E20&lt;=19, Config!$R$9, IF(E20&lt;=50, Config!$S$9, IF(E20&gt;50, Config!$T$9, "")))))),"ERROR")))</f>
        <v>5</v>
      </c>
    </row>
    <row r="21" spans="1:6" x14ac:dyDescent="0.25">
      <c r="A21">
        <v>17</v>
      </c>
      <c r="B21" t="s">
        <v>1042</v>
      </c>
      <c r="C21" t="s">
        <v>11</v>
      </c>
      <c r="D21">
        <v>1</v>
      </c>
      <c r="E21">
        <f>1+4</f>
        <v>5</v>
      </c>
      <c r="F21">
        <f>IF(OR(D21="",E21=""),"-",IF(C21=Config!$Q$2,IF(D21=1,IF(E21&lt;=19,Config!$R$3,IF(E21&lt;=50,Config!$S$3,IF(E21&gt;50,Config!$T$3,""))),IF(AND(D21&gt;=2,D21&lt;=5),IF(E21&lt;=19,Config!$R$4,IF(E21&lt;=50,Config!$S$4,IF(E21&gt;50,Config!$T$4,""))),IF(D21&gt;5,IF(E21&lt;=19,Config!$R$5,IF(E21&lt;=50,Config!$S$5,IF(E21&gt;50,Config!$T$5,"")))))),IF(C21=Config!$Q$6,IF(D21=1, IF(E21&lt;=19, Config!$R$7, IF(E21&lt;=50, Config!$S$7, IF(E21&gt;50, Config!$T$7, ""))), IF(AND(D21&gt;=2, D21&lt;=5), IF(E21&lt;=19, Config!$R$8, IF(E21&lt;=50, Config!$S$8, IF(E21&gt;50, Config!$T$8, ""))), IF(D21&gt;5, IF(E21&lt;=19, Config!$R$9, IF(E21&lt;=50, Config!$S$9, IF(E21&gt;50, Config!$T$9, "")))))),"ERROR")))</f>
        <v>5</v>
      </c>
    </row>
    <row r="22" spans="1:6" x14ac:dyDescent="0.25">
      <c r="A22">
        <v>18</v>
      </c>
      <c r="B22" t="s">
        <v>1050</v>
      </c>
      <c r="C22" t="s">
        <v>7</v>
      </c>
      <c r="D22">
        <v>1</v>
      </c>
      <c r="E22">
        <f>52-6</f>
        <v>46</v>
      </c>
      <c r="F22">
        <f>IF(OR(D22="",E22=""),"-",IF(C22=Config!$Q$2,IF(D22=1,IF(E22&lt;=19,Config!$R$3,IF(E22&lt;=50,Config!$S$3,IF(E22&gt;50,Config!$T$3,""))),IF(AND(D22&gt;=2,D22&lt;=5),IF(E22&lt;=19,Config!$R$4,IF(E22&lt;=50,Config!$S$4,IF(E22&gt;50,Config!$T$4,""))),IF(D22&gt;5,IF(E22&lt;=19,Config!$R$5,IF(E22&lt;=50,Config!$S$5,IF(E22&gt;50,Config!$T$5,"")))))),IF(C22=Config!$Q$6,IF(D22=1, IF(E22&lt;=19, Config!$R$7, IF(E22&lt;=50, Config!$S$7, IF(E22&gt;50, Config!$T$7, ""))), IF(AND(D22&gt;=2, D22&lt;=5), IF(E22&lt;=19, Config!$R$8, IF(E22&lt;=50, Config!$S$8, IF(E22&gt;50, Config!$T$8, ""))), IF(D22&gt;5, IF(E22&lt;=19, Config!$R$9, IF(E22&lt;=50, Config!$S$9, IF(E22&gt;50, Config!$T$9, "")))))),"ERROR")))</f>
        <v>7</v>
      </c>
    </row>
    <row r="23" spans="1:6" x14ac:dyDescent="0.25">
      <c r="A23">
        <v>19</v>
      </c>
      <c r="B23" t="s">
        <v>1051</v>
      </c>
      <c r="C23" t="s">
        <v>7</v>
      </c>
      <c r="D23">
        <v>1</v>
      </c>
      <c r="E23">
        <f>52-6</f>
        <v>46</v>
      </c>
      <c r="F23">
        <f>IF(OR(D23="",E23=""),"-",IF(C23=Config!$Q$2,IF(D23=1,IF(E23&lt;=19,Config!$R$3,IF(E23&lt;=50,Config!$S$3,IF(E23&gt;50,Config!$T$3,""))),IF(AND(D23&gt;=2,D23&lt;=5),IF(E23&lt;=19,Config!$R$4,IF(E23&lt;=50,Config!$S$4,IF(E23&gt;50,Config!$T$4,""))),IF(D23&gt;5,IF(E23&lt;=19,Config!$R$5,IF(E23&lt;=50,Config!$S$5,IF(E23&gt;50,Config!$T$5,"")))))),IF(C23=Config!$Q$6,IF(D23=1, IF(E23&lt;=19, Config!$R$7, IF(E23&lt;=50, Config!$S$7, IF(E23&gt;50, Config!$T$7, ""))), IF(AND(D23&gt;=2, D23&lt;=5), IF(E23&lt;=19, Config!$R$8, IF(E23&lt;=50, Config!$S$8, IF(E23&gt;50, Config!$T$8, ""))), IF(D23&gt;5, IF(E23&lt;=19, Config!$R$9, IF(E23&lt;=50, Config!$S$9, IF(E23&gt;50, Config!$T$9, "")))))),"ERROR")))</f>
        <v>7</v>
      </c>
    </row>
    <row r="24" spans="1:6" x14ac:dyDescent="0.25">
      <c r="A24">
        <v>20</v>
      </c>
      <c r="B24" t="s">
        <v>1053</v>
      </c>
      <c r="C24" t="s">
        <v>11</v>
      </c>
      <c r="D24">
        <v>3</v>
      </c>
      <c r="E24">
        <v>2</v>
      </c>
      <c r="F24">
        <f>IF(OR(D24="",E24=""),"-",IF(C24=Config!$Q$2,IF(D24=1,IF(E24&lt;=19,Config!$R$3,IF(E24&lt;=50,Config!$S$3,IF(E24&gt;50,Config!$T$3,""))),IF(AND(D24&gt;=2,D24&lt;=5),IF(E24&lt;=19,Config!$R$4,IF(E24&lt;=50,Config!$S$4,IF(E24&gt;50,Config!$T$4,""))),IF(D24&gt;5,IF(E24&lt;=19,Config!$R$5,IF(E24&lt;=50,Config!$S$5,IF(E24&gt;50,Config!$T$5,"")))))),IF(C24=Config!$Q$6,IF(D24=1, IF(E24&lt;=19, Config!$R$7, IF(E24&lt;=50, Config!$S$7, IF(E24&gt;50, Config!$T$7, ""))), IF(AND(D24&gt;=2, D24&lt;=5), IF(E24&lt;=19, Config!$R$8, IF(E24&lt;=50, Config!$S$8, IF(E24&gt;50, Config!$T$8, ""))), IF(D24&gt;5, IF(E24&lt;=19, Config!$R$9, IF(E24&lt;=50, Config!$S$9, IF(E24&gt;50, Config!$T$9, "")))))),"ERROR")))</f>
        <v>5</v>
      </c>
    </row>
    <row r="25" spans="1:6" x14ac:dyDescent="0.25">
      <c r="A25">
        <v>21</v>
      </c>
      <c r="B25" t="s">
        <v>1057</v>
      </c>
      <c r="C25" t="s">
        <v>7</v>
      </c>
      <c r="D25">
        <v>3</v>
      </c>
      <c r="E25">
        <f>94-8</f>
        <v>86</v>
      </c>
      <c r="F25">
        <f>IF(OR(D25="",E25=""),"-",IF(C25=Config!$Q$2,IF(D25=1,IF(E25&lt;=19,Config!$R$3,IF(E25&lt;=50,Config!$S$3,IF(E25&gt;50,Config!$T$3,""))),IF(AND(D25&gt;=2,D25&lt;=5),IF(E25&lt;=19,Config!$R$4,IF(E25&lt;=50,Config!$S$4,IF(E25&gt;50,Config!$T$4,""))),IF(D25&gt;5,IF(E25&lt;=19,Config!$R$5,IF(E25&lt;=50,Config!$S$5,IF(E25&gt;50,Config!$T$5,"")))))),IF(C25=Config!$Q$6,IF(D25=1, IF(E25&lt;=19, Config!$R$7, IF(E25&lt;=50, Config!$S$7, IF(E25&gt;50, Config!$T$7, ""))), IF(AND(D25&gt;=2, D25&lt;=5), IF(E25&lt;=19, Config!$R$8, IF(E25&lt;=50, Config!$S$8, IF(E25&gt;50, Config!$T$8, ""))), IF(D25&gt;5, IF(E25&lt;=19, Config!$R$9, IF(E25&lt;=50, Config!$S$9, IF(E25&gt;50, Config!$T$9, "")))))),"ERROR")))</f>
        <v>15</v>
      </c>
    </row>
    <row r="26" spans="1:6" x14ac:dyDescent="0.25">
      <c r="A26">
        <v>22</v>
      </c>
      <c r="B26" t="s">
        <v>1059</v>
      </c>
      <c r="C26" t="s">
        <v>11</v>
      </c>
      <c r="D26">
        <v>1</v>
      </c>
      <c r="E26">
        <v>3</v>
      </c>
      <c r="F26">
        <f>IF(OR(D26="",E26=""),"-",IF(C26=Config!$Q$2,IF(D26=1,IF(E26&lt;=19,Config!$R$3,IF(E26&lt;=50,Config!$S$3,IF(E26&gt;50,Config!$T$3,""))),IF(AND(D26&gt;=2,D26&lt;=5),IF(E26&lt;=19,Config!$R$4,IF(E26&lt;=50,Config!$S$4,IF(E26&gt;50,Config!$T$4,""))),IF(D26&gt;5,IF(E26&lt;=19,Config!$R$5,IF(E26&lt;=50,Config!$S$5,IF(E26&gt;50,Config!$T$5,"")))))),IF(C26=Config!$Q$6,IF(D26=1, IF(E26&lt;=19, Config!$R$7, IF(E26&lt;=50, Config!$S$7, IF(E26&gt;50, Config!$T$7, ""))), IF(AND(D26&gt;=2, D26&lt;=5), IF(E26&lt;=19, Config!$R$8, IF(E26&lt;=50, Config!$S$8, IF(E26&gt;50, Config!$T$8, ""))), IF(D26&gt;5, IF(E26&lt;=19, Config!$R$9, IF(E26&lt;=50, Config!$S$9, IF(E26&gt;50, Config!$T$9, "")))))),"ERROR")))</f>
        <v>5</v>
      </c>
    </row>
    <row r="27" spans="1:6" x14ac:dyDescent="0.25">
      <c r="A27">
        <v>23</v>
      </c>
      <c r="B27" t="s">
        <v>1064</v>
      </c>
      <c r="C27" t="s">
        <v>11</v>
      </c>
      <c r="D27">
        <v>3</v>
      </c>
      <c r="E27">
        <f>3+7</f>
        <v>10</v>
      </c>
      <c r="F27">
        <f>IF(OR(D27="",E27=""),"-",IF(C27=Config!$Q$2,IF(D27=1,IF(E27&lt;=19,Config!$R$3,IF(E27&lt;=50,Config!$S$3,IF(E27&gt;50,Config!$T$3,""))),IF(AND(D27&gt;=2,D27&lt;=5),IF(E27&lt;=19,Config!$R$4,IF(E27&lt;=50,Config!$S$4,IF(E27&gt;50,Config!$T$4,""))),IF(D27&gt;5,IF(E27&lt;=19,Config!$R$5,IF(E27&lt;=50,Config!$S$5,IF(E27&gt;50,Config!$T$5,"")))))),IF(C27=Config!$Q$6,IF(D27=1, IF(E27&lt;=19, Config!$R$7, IF(E27&lt;=50, Config!$S$7, IF(E27&gt;50, Config!$T$7, ""))), IF(AND(D27&gt;=2, D27&lt;=5), IF(E27&lt;=19, Config!$R$8, IF(E27&lt;=50, Config!$S$8, IF(E27&gt;50, Config!$T$8, ""))), IF(D27&gt;5, IF(E27&lt;=19, Config!$R$9, IF(E27&lt;=50, Config!$S$9, IF(E27&gt;50, Config!$T$9, "")))))),"ERROR")))</f>
        <v>5</v>
      </c>
    </row>
    <row r="28" spans="1:6" x14ac:dyDescent="0.25">
      <c r="A28">
        <v>24</v>
      </c>
      <c r="B28" t="s">
        <v>1094</v>
      </c>
      <c r="C28" t="s">
        <v>11</v>
      </c>
      <c r="D28">
        <v>1</v>
      </c>
      <c r="E28">
        <v>2</v>
      </c>
      <c r="F28">
        <f>IF(OR(D28="",E28=""),"-",IF(C28=Config!$Q$2,IF(D28=1,IF(E28&lt;=19,Config!$R$3,IF(E28&lt;=50,Config!$S$3,IF(E28&gt;50,Config!$T$3,""))),IF(AND(D28&gt;=2,D28&lt;=5),IF(E28&lt;=19,Config!$R$4,IF(E28&lt;=50,Config!$S$4,IF(E28&gt;50,Config!$T$4,""))),IF(D28&gt;5,IF(E28&lt;=19,Config!$R$5,IF(E28&lt;=50,Config!$S$5,IF(E28&gt;50,Config!$T$5,"")))))),IF(C28=Config!$Q$6,IF(D28=1, IF(E28&lt;=19, Config!$R$7, IF(E28&lt;=50, Config!$S$7, IF(E28&gt;50, Config!$T$7, ""))), IF(AND(D28&gt;=2, D28&lt;=5), IF(E28&lt;=19, Config!$R$8, IF(E28&lt;=50, Config!$S$8, IF(E28&gt;50, Config!$T$8, ""))), IF(D28&gt;5, IF(E28&lt;=19, Config!$R$9, IF(E28&lt;=50, Config!$S$9, IF(E28&gt;50, Config!$T$9, "")))))),"ERROR")))</f>
        <v>5</v>
      </c>
    </row>
    <row r="29" spans="1:6" x14ac:dyDescent="0.25">
      <c r="A29">
        <v>25</v>
      </c>
      <c r="B29" t="s">
        <v>1104</v>
      </c>
      <c r="C29" t="s">
        <v>7</v>
      </c>
      <c r="D29">
        <v>3</v>
      </c>
      <c r="E29">
        <f>73-14</f>
        <v>59</v>
      </c>
      <c r="F29">
        <f>IF(OR(D29="",E29=""),"-",IF(C29=Config!$Q$2,IF(D29=1,IF(E29&lt;=19,Config!$R$3,IF(E29&lt;=50,Config!$S$3,IF(E29&gt;50,Config!$T$3,""))),IF(AND(D29&gt;=2,D29&lt;=5),IF(E29&lt;=19,Config!$R$4,IF(E29&lt;=50,Config!$S$4,IF(E29&gt;50,Config!$T$4,""))),IF(D29&gt;5,IF(E29&lt;=19,Config!$R$5,IF(E29&lt;=50,Config!$S$5,IF(E29&gt;50,Config!$T$5,"")))))),IF(C29=Config!$Q$6,IF(D29=1, IF(E29&lt;=19, Config!$R$7, IF(E29&lt;=50, Config!$S$7, IF(E29&gt;50, Config!$T$7, ""))), IF(AND(D29&gt;=2, D29&lt;=5), IF(E29&lt;=19, Config!$R$8, IF(E29&lt;=50, Config!$S$8, IF(E29&gt;50, Config!$T$8, ""))), IF(D29&gt;5, IF(E29&lt;=19, Config!$R$9, IF(E29&lt;=50, Config!$S$9, IF(E29&gt;50, Config!$T$9, "")))))),"ERROR")))</f>
        <v>15</v>
      </c>
    </row>
    <row r="30" spans="1:6" x14ac:dyDescent="0.25">
      <c r="A30">
        <v>26</v>
      </c>
      <c r="B30" t="s">
        <v>1131</v>
      </c>
      <c r="C30" t="s">
        <v>11</v>
      </c>
      <c r="D30">
        <v>1</v>
      </c>
      <c r="E30">
        <v>51</v>
      </c>
      <c r="F30">
        <f>IF(OR(D30="",E30=""),"-",IF(C30=Config!$Q$2,IF(D30=1,IF(E30&lt;=19,Config!$R$3,IF(E30&lt;=50,Config!$S$3,IF(E30&gt;50,Config!$T$3,""))),IF(AND(D30&gt;=2,D30&lt;=5),IF(E30&lt;=19,Config!$R$4,IF(E30&lt;=50,Config!$S$4,IF(E30&gt;50,Config!$T$4,""))),IF(D30&gt;5,IF(E30&lt;=19,Config!$R$5,IF(E30&lt;=50,Config!$S$5,IF(E30&gt;50,Config!$T$5,"")))))),IF(C30=Config!$Q$6,IF(D30=1, IF(E30&lt;=19, Config!$R$7, IF(E30&lt;=50, Config!$S$7, IF(E30&gt;50, Config!$T$7, ""))), IF(AND(D30&gt;=2, D30&lt;=5), IF(E30&lt;=19, Config!$R$8, IF(E30&lt;=50, Config!$S$8, IF(E30&gt;50, Config!$T$8, ""))), IF(D30&gt;5, IF(E30&lt;=19, Config!$R$9, IF(E30&lt;=50, Config!$S$9, IF(E30&gt;50, Config!$T$9, "")))))),"ERROR")))</f>
        <v>7</v>
      </c>
    </row>
    <row r="31" spans="1:6" x14ac:dyDescent="0.25">
      <c r="A31">
        <v>27</v>
      </c>
      <c r="B31" t="s">
        <v>1132</v>
      </c>
      <c r="C31" t="s">
        <v>11</v>
      </c>
      <c r="D31">
        <v>1</v>
      </c>
      <c r="E31">
        <v>5</v>
      </c>
      <c r="F31">
        <f>IF(OR(D31="",E31=""),"-",IF(C31=Config!$Q$2,IF(D31=1,IF(E31&lt;=19,Config!$R$3,IF(E31&lt;=50,Config!$S$3,IF(E31&gt;50,Config!$T$3,""))),IF(AND(D31&gt;=2,D31&lt;=5),IF(E31&lt;=19,Config!$R$4,IF(E31&lt;=50,Config!$S$4,IF(E31&gt;50,Config!$T$4,""))),IF(D31&gt;5,IF(E31&lt;=19,Config!$R$5,IF(E31&lt;=50,Config!$S$5,IF(E31&gt;50,Config!$T$5,"")))))),IF(C31=Config!$Q$6,IF(D31=1, IF(E31&lt;=19, Config!$R$7, IF(E31&lt;=50, Config!$S$7, IF(E31&gt;50, Config!$T$7, ""))), IF(AND(D31&gt;=2, D31&lt;=5), IF(E31&lt;=19, Config!$R$8, IF(E31&lt;=50, Config!$S$8, IF(E31&gt;50, Config!$T$8, ""))), IF(D31&gt;5, IF(E31&lt;=19, Config!$R$9, IF(E31&lt;=50, Config!$S$9, IF(E31&gt;50, Config!$T$9, "")))))),"ERROR")))</f>
        <v>5</v>
      </c>
    </row>
    <row r="32" spans="1:6" x14ac:dyDescent="0.25">
      <c r="A32">
        <v>28</v>
      </c>
      <c r="B32" t="s">
        <v>1183</v>
      </c>
      <c r="C32" t="s">
        <v>11</v>
      </c>
      <c r="D32">
        <v>1</v>
      </c>
      <c r="E32">
        <v>56</v>
      </c>
      <c r="F32">
        <f>IF(OR(D32="",E32=""),"-",IF(C32=Config!$Q$2,IF(D32=1,IF(E32&lt;=19,Config!$R$3,IF(E32&lt;=50,Config!$S$3,IF(E32&gt;50,Config!$T$3,""))),IF(AND(D32&gt;=2,D32&lt;=5),IF(E32&lt;=19,Config!$R$4,IF(E32&lt;=50,Config!$S$4,IF(E32&gt;50,Config!$T$4,""))),IF(D32&gt;5,IF(E32&lt;=19,Config!$R$5,IF(E32&lt;=50,Config!$S$5,IF(E32&gt;50,Config!$T$5,"")))))),IF(C32=Config!$Q$6,IF(D32=1, IF(E32&lt;=19, Config!$R$7, IF(E32&lt;=50, Config!$S$7, IF(E32&gt;50, Config!$T$7, ""))), IF(AND(D32&gt;=2, D32&lt;=5), IF(E32&lt;=19, Config!$R$8, IF(E32&lt;=50, Config!$S$8, IF(E32&gt;50, Config!$T$8, ""))), IF(D32&gt;5, IF(E32&lt;=19, Config!$R$9, IF(E32&lt;=50, Config!$S$9, IF(E32&gt;50, Config!$T$9, "")))))),"ERROR")))</f>
        <v>7</v>
      </c>
    </row>
    <row r="33" spans="1:6" x14ac:dyDescent="0.25">
      <c r="A33">
        <v>29</v>
      </c>
      <c r="B33" t="s">
        <v>1218</v>
      </c>
      <c r="C33" t="s">
        <v>11</v>
      </c>
      <c r="D33">
        <v>1</v>
      </c>
      <c r="E33">
        <v>51</v>
      </c>
      <c r="F33">
        <f>IF(OR(D33="",E33=""),"-",IF(C33=Config!$Q$2,IF(D33=1,IF(E33&lt;=19,Config!$R$3,IF(E33&lt;=50,Config!$S$3,IF(E33&gt;50,Config!$T$3,""))),IF(AND(D33&gt;=2,D33&lt;=5),IF(E33&lt;=19,Config!$R$4,IF(E33&lt;=50,Config!$S$4,IF(E33&gt;50,Config!$T$4,""))),IF(D33&gt;5,IF(E33&lt;=19,Config!$R$5,IF(E33&lt;=50,Config!$S$5,IF(E33&gt;50,Config!$T$5,"")))))),IF(C33=Config!$Q$6,IF(D33=1, IF(E33&lt;=19, Config!$R$7, IF(E33&lt;=50, Config!$S$7, IF(E33&gt;50, Config!$T$7, ""))), IF(AND(D33&gt;=2, D33&lt;=5), IF(E33&lt;=19, Config!$R$8, IF(E33&lt;=50, Config!$S$8, IF(E33&gt;50, Config!$T$8, ""))), IF(D33&gt;5, IF(E33&lt;=19, Config!$R$9, IF(E33&lt;=50, Config!$S$9, IF(E33&gt;50, Config!$T$9, "")))))),"ERROR")))</f>
        <v>7</v>
      </c>
    </row>
    <row r="34" spans="1:6" x14ac:dyDescent="0.25">
      <c r="A34">
        <v>30</v>
      </c>
      <c r="B34" t="s">
        <v>1239</v>
      </c>
      <c r="C34" t="s">
        <v>11</v>
      </c>
      <c r="D34">
        <v>1</v>
      </c>
      <c r="E34">
        <v>51</v>
      </c>
      <c r="F34">
        <f>IF(OR(D34="",E34=""),"-",IF(C34=Config!$Q$2,IF(D34=1,IF(E34&lt;=19,Config!$R$3,IF(E34&lt;=50,Config!$S$3,IF(E34&gt;50,Config!$T$3,""))),IF(AND(D34&gt;=2,D34&lt;=5),IF(E34&lt;=19,Config!$R$4,IF(E34&lt;=50,Config!$S$4,IF(E34&gt;50,Config!$T$4,""))),IF(D34&gt;5,IF(E34&lt;=19,Config!$R$5,IF(E34&lt;=50,Config!$S$5,IF(E34&gt;50,Config!$T$5,"")))))),IF(C34=Config!$Q$6,IF(D34=1, IF(E34&lt;=19, Config!$R$7, IF(E34&lt;=50, Config!$S$7, IF(E34&gt;50, Config!$T$7, ""))), IF(AND(D34&gt;=2, D34&lt;=5), IF(E34&lt;=19, Config!$R$8, IF(E34&lt;=50, Config!$S$8, IF(E34&gt;50, Config!$T$8, ""))), IF(D34&gt;5, IF(E34&lt;=19, Config!$R$9, IF(E34&lt;=50, Config!$S$9, IF(E34&gt;50, Config!$T$9, "")))))),"ERROR")))</f>
        <v>7</v>
      </c>
    </row>
    <row r="35" spans="1:6" x14ac:dyDescent="0.25">
      <c r="A35">
        <v>31</v>
      </c>
      <c r="B35" t="s">
        <v>1387</v>
      </c>
      <c r="C35" t="s">
        <v>7</v>
      </c>
      <c r="D35">
        <v>3</v>
      </c>
      <c r="E35">
        <v>20</v>
      </c>
      <c r="F35">
        <f>IF(OR(D35="",E35=""),"-",IF(C35=Config!$Q$2,IF(D35=1,IF(E35&lt;=19,Config!$R$3,IF(E35&lt;=50,Config!$S$3,IF(E35&gt;50,Config!$T$3,""))),IF(AND(D35&gt;=2,D35&lt;=5),IF(E35&lt;=19,Config!$R$4,IF(E35&lt;=50,Config!$S$4,IF(E35&gt;50,Config!$T$4,""))),IF(D35&gt;5,IF(E35&lt;=19,Config!$R$5,IF(E35&lt;=50,Config!$S$5,IF(E35&gt;50,Config!$T$5,"")))))),IF(C35=Config!$Q$6,IF(D35=1, IF(E35&lt;=19, Config!$R$7, IF(E35&lt;=50, Config!$S$7, IF(E35&gt;50, Config!$T$7, ""))), IF(AND(D35&gt;=2, D35&lt;=5), IF(E35&lt;=19, Config!$R$8, IF(E35&lt;=50, Config!$S$8, IF(E35&gt;50, Config!$T$8, ""))), IF(D35&gt;5, IF(E35&lt;=19, Config!$R$9, IF(E35&lt;=50, Config!$S$9, IF(E35&gt;50, Config!$T$9, "")))))),"ERROR")))</f>
        <v>10</v>
      </c>
    </row>
    <row r="36" spans="1:6" x14ac:dyDescent="0.25">
      <c r="A36">
        <v>32</v>
      </c>
      <c r="B36" t="s">
        <v>1397</v>
      </c>
      <c r="C36" t="s">
        <v>7</v>
      </c>
      <c r="D36">
        <v>3</v>
      </c>
      <c r="E36">
        <v>120</v>
      </c>
      <c r="F36">
        <f>IF(OR(D36="",E36=""),"-",IF(C36=Config!$Q$2,IF(D36=1,IF(E36&lt;=19,Config!$R$3,IF(E36&lt;=50,Config!$S$3,IF(E36&gt;50,Config!$T$3,""))),IF(AND(D36&gt;=2,D36&lt;=5),IF(E36&lt;=19,Config!$R$4,IF(E36&lt;=50,Config!$S$4,IF(E36&gt;50,Config!$T$4,""))),IF(D36&gt;5,IF(E36&lt;=19,Config!$R$5,IF(E36&lt;=50,Config!$S$5,IF(E36&gt;50,Config!$T$5,"")))))),IF(C36=Config!$Q$6,IF(D36=1, IF(E36&lt;=19, Config!$R$7, IF(E36&lt;=50, Config!$S$7, IF(E36&gt;50, Config!$T$7, ""))), IF(AND(D36&gt;=2, D36&lt;=5), IF(E36&lt;=19, Config!$R$8, IF(E36&lt;=50, Config!$S$8, IF(E36&gt;50, Config!$T$8, ""))), IF(D36&gt;5, IF(E36&lt;=19, Config!$R$9, IF(E36&lt;=50, Config!$S$9, IF(E36&gt;50, Config!$T$9, "")))))),"ERROR")))</f>
        <v>15</v>
      </c>
    </row>
    <row r="37" spans="1:6" x14ac:dyDescent="0.25">
      <c r="A37">
        <v>33</v>
      </c>
      <c r="B37" t="s">
        <v>1256</v>
      </c>
      <c r="C37" t="s">
        <v>7</v>
      </c>
      <c r="D37">
        <v>1</v>
      </c>
      <c r="E37">
        <v>51</v>
      </c>
      <c r="F37">
        <f>IF(OR(D37="",E37=""),"-",IF(C37=Config!$Q$2,IF(D37=1,IF(E37&lt;=19,Config!$R$3,IF(E37&lt;=50,Config!$S$3,IF(E37&gt;50,Config!$T$3,""))),IF(AND(D37&gt;=2,D37&lt;=5),IF(E37&lt;=19,Config!$R$4,IF(E37&lt;=50,Config!$S$4,IF(E37&gt;50,Config!$T$4,""))),IF(D37&gt;5,IF(E37&lt;=19,Config!$R$5,IF(E37&lt;=50,Config!$S$5,IF(E37&gt;50,Config!$T$5,"")))))),IF(C37=Config!$Q$6,IF(D37=1, IF(E37&lt;=19, Config!$R$7, IF(E37&lt;=50, Config!$S$7, IF(E37&gt;50, Config!$T$7, ""))), IF(AND(D37&gt;=2, D37&lt;=5), IF(E37&lt;=19, Config!$R$8, IF(E37&lt;=50, Config!$S$8, IF(E37&gt;50, Config!$T$8, ""))), IF(D37&gt;5, IF(E37&lt;=19, Config!$R$9, IF(E37&lt;=50, Config!$S$9, IF(E37&gt;50, Config!$T$9, "")))))),"ERROR")))</f>
        <v>10</v>
      </c>
    </row>
    <row r="38" spans="1:6" x14ac:dyDescent="0.25">
      <c r="A38">
        <v>34</v>
      </c>
      <c r="B38" t="s">
        <v>1254</v>
      </c>
      <c r="C38" t="s">
        <v>11</v>
      </c>
      <c r="D38">
        <v>1</v>
      </c>
      <c r="E38">
        <v>10</v>
      </c>
      <c r="F38">
        <f>IF(OR(D38="",E38=""),"-",IF(C38=Config!$Q$2,IF(D38=1,IF(E38&lt;=19,Config!$R$3,IF(E38&lt;=50,Config!$S$3,IF(E38&gt;50,Config!$T$3,""))),IF(AND(D38&gt;=2,D38&lt;=5),IF(E38&lt;=19,Config!$R$4,IF(E38&lt;=50,Config!$S$4,IF(E38&gt;50,Config!$T$4,""))),IF(D38&gt;5,IF(E38&lt;=19,Config!$R$5,IF(E38&lt;=50,Config!$S$5,IF(E38&gt;50,Config!$T$5,"")))))),IF(C38=Config!$Q$6,IF(D38=1, IF(E38&lt;=19, Config!$R$7, IF(E38&lt;=50, Config!$S$7, IF(E38&gt;50, Config!$T$7, ""))), IF(AND(D38&gt;=2, D38&lt;=5), IF(E38&lt;=19, Config!$R$8, IF(E38&lt;=50, Config!$S$8, IF(E38&gt;50, Config!$T$8, ""))), IF(D38&gt;5, IF(E38&lt;=19, Config!$R$9, IF(E38&lt;=50, Config!$S$9, IF(E38&gt;50, Config!$T$9, "")))))),"ERROR")))</f>
        <v>5</v>
      </c>
    </row>
    <row r="39" spans="1:6" x14ac:dyDescent="0.25">
      <c r="A39">
        <v>35</v>
      </c>
      <c r="B39" t="s">
        <v>1255</v>
      </c>
      <c r="C39" t="s">
        <v>11</v>
      </c>
      <c r="D39">
        <v>1</v>
      </c>
      <c r="E39">
        <v>10</v>
      </c>
      <c r="F39">
        <f>IF(OR(D39="",E39=""),"-",IF(C39=Config!$Q$2,IF(D39=1,IF(E39&lt;=19,Config!$R$3,IF(E39&lt;=50,Config!$S$3,IF(E39&gt;50,Config!$T$3,""))),IF(AND(D39&gt;=2,D39&lt;=5),IF(E39&lt;=19,Config!$R$4,IF(E39&lt;=50,Config!$S$4,IF(E39&gt;50,Config!$T$4,""))),IF(D39&gt;5,IF(E39&lt;=19,Config!$R$5,IF(E39&lt;=50,Config!$S$5,IF(E39&gt;50,Config!$T$5,"")))))),IF(C39=Config!$Q$6,IF(D39=1, IF(E39&lt;=19, Config!$R$7, IF(E39&lt;=50, Config!$S$7, IF(E39&gt;50, Config!$T$7, ""))), IF(AND(D39&gt;=2, D39&lt;=5), IF(E39&lt;=19, Config!$R$8, IF(E39&lt;=50, Config!$S$8, IF(E39&gt;50, Config!$T$8, ""))), IF(D39&gt;5, IF(E39&lt;=19, Config!$R$9, IF(E39&lt;=50, Config!$S$9, IF(E39&gt;50, Config!$T$9, "")))))),"ERROR")))</f>
        <v>5</v>
      </c>
    </row>
    <row r="40" spans="1:6" x14ac:dyDescent="0.25">
      <c r="A40">
        <v>36</v>
      </c>
      <c r="B40" t="s">
        <v>1259</v>
      </c>
      <c r="C40" t="s">
        <v>11</v>
      </c>
      <c r="D40">
        <v>1</v>
      </c>
      <c r="E40">
        <v>58</v>
      </c>
      <c r="F40">
        <f>IF(OR(D40="",E40=""),"-",IF(C40=Config!$Q$2,IF(D40=1,IF(E40&lt;=19,Config!$R$3,IF(E40&lt;=50,Config!$S$3,IF(E40&gt;50,Config!$T$3,""))),IF(AND(D40&gt;=2,D40&lt;=5),IF(E40&lt;=19,Config!$R$4,IF(E40&lt;=50,Config!$S$4,IF(E40&gt;50,Config!$T$4,""))),IF(D40&gt;5,IF(E40&lt;=19,Config!$R$5,IF(E40&lt;=50,Config!$S$5,IF(E40&gt;50,Config!$T$5,"")))))),IF(C40=Config!$Q$6,IF(D40=1, IF(E40&lt;=19, Config!$R$7, IF(E40&lt;=50, Config!$S$7, IF(E40&gt;50, Config!$T$7, ""))), IF(AND(D40&gt;=2, D40&lt;=5), IF(E40&lt;=19, Config!$R$8, IF(E40&lt;=50, Config!$S$8, IF(E40&gt;50, Config!$T$8, ""))), IF(D40&gt;5, IF(E40&lt;=19, Config!$R$9, IF(E40&lt;=50, Config!$S$9, IF(E40&gt;50, Config!$T$9, "")))))),"ERROR")))</f>
        <v>7</v>
      </c>
    </row>
    <row r="41" spans="1:6" x14ac:dyDescent="0.25">
      <c r="A41">
        <v>37</v>
      </c>
      <c r="B41" t="s">
        <v>1260</v>
      </c>
      <c r="C41" t="s">
        <v>11</v>
      </c>
      <c r="D41">
        <v>1</v>
      </c>
      <c r="E41">
        <v>58</v>
      </c>
      <c r="F41">
        <f>IF(OR(D41="",E41=""),"-",IF(C41=Config!$Q$2,IF(D41=1,IF(E41&lt;=19,Config!$R$3,IF(E41&lt;=50,Config!$S$3,IF(E41&gt;50,Config!$T$3,""))),IF(AND(D41&gt;=2,D41&lt;=5),IF(E41&lt;=19,Config!$R$4,IF(E41&lt;=50,Config!$S$4,IF(E41&gt;50,Config!$T$4,""))),IF(D41&gt;5,IF(E41&lt;=19,Config!$R$5,IF(E41&lt;=50,Config!$S$5,IF(E41&gt;50,Config!$T$5,"")))))),IF(C41=Config!$Q$6,IF(D41=1, IF(E41&lt;=19, Config!$R$7, IF(E41&lt;=50, Config!$S$7, IF(E41&gt;50, Config!$T$7, ""))), IF(AND(D41&gt;=2, D41&lt;=5), IF(E41&lt;=19, Config!$R$8, IF(E41&lt;=50, Config!$S$8, IF(E41&gt;50, Config!$T$8, ""))), IF(D41&gt;5, IF(E41&lt;=19, Config!$R$9, IF(E41&lt;=50, Config!$S$9, IF(E41&gt;50, Config!$T$9, "")))))),"ERROR")))</f>
        <v>7</v>
      </c>
    </row>
    <row r="42" spans="1:6" x14ac:dyDescent="0.25">
      <c r="A42">
        <v>38</v>
      </c>
      <c r="B42" t="s">
        <v>1266</v>
      </c>
      <c r="C42" t="s">
        <v>11</v>
      </c>
      <c r="D42">
        <v>1</v>
      </c>
      <c r="E42">
        <v>1</v>
      </c>
      <c r="F42">
        <f>IF(OR(D42="",E42=""),"-",IF(C42=Config!$Q$2,IF(D42=1,IF(E42&lt;=19,Config!$R$3,IF(E42&lt;=50,Config!$S$3,IF(E42&gt;50,Config!$T$3,""))),IF(AND(D42&gt;=2,D42&lt;=5),IF(E42&lt;=19,Config!$R$4,IF(E42&lt;=50,Config!$S$4,IF(E42&gt;50,Config!$T$4,""))),IF(D42&gt;5,IF(E42&lt;=19,Config!$R$5,IF(E42&lt;=50,Config!$S$5,IF(E42&gt;50,Config!$T$5,"")))))),IF(C42=Config!$Q$6,IF(D42=1, IF(E42&lt;=19, Config!$R$7, IF(E42&lt;=50, Config!$S$7, IF(E42&gt;50, Config!$T$7, ""))), IF(AND(D42&gt;=2, D42&lt;=5), IF(E42&lt;=19, Config!$R$8, IF(E42&lt;=50, Config!$S$8, IF(E42&gt;50, Config!$T$8, ""))), IF(D42&gt;5, IF(E42&lt;=19, Config!$R$9, IF(E42&lt;=50, Config!$S$9, IF(E42&gt;50, Config!$T$9, "")))))),"ERROR")))</f>
        <v>5</v>
      </c>
    </row>
    <row r="43" spans="1:6" x14ac:dyDescent="0.25">
      <c r="A43">
        <v>39</v>
      </c>
      <c r="B43" t="s">
        <v>940</v>
      </c>
      <c r="C43" t="s">
        <v>7</v>
      </c>
      <c r="D43">
        <v>3</v>
      </c>
      <c r="E43">
        <f>9+16+20+14</f>
        <v>59</v>
      </c>
      <c r="F43">
        <f>IF(OR(D43="",E43=""),"-",IF(C43=Config!$Q$2,IF(D43=1,IF(E43&lt;=19,Config!$R$3,IF(E43&lt;=50,Config!$S$3,IF(E43&gt;50,Config!$T$3,""))),IF(AND(D43&gt;=2,D43&lt;=5),IF(E43&lt;=19,Config!$R$4,IF(E43&lt;=50,Config!$S$4,IF(E43&gt;50,Config!$T$4,""))),IF(D43&gt;5,IF(E43&lt;=19,Config!$R$5,IF(E43&lt;=50,Config!$S$5,IF(E43&gt;50,Config!$T$5,"")))))),IF(C43=Config!$Q$6,IF(D43=1, IF(E43&lt;=19, Config!$R$7, IF(E43&lt;=50, Config!$S$7, IF(E43&gt;50, Config!$T$7, ""))), IF(AND(D43&gt;=2, D43&lt;=5), IF(E43&lt;=19, Config!$R$8, IF(E43&lt;=50, Config!$S$8, IF(E43&gt;50, Config!$T$8, ""))), IF(D43&gt;5, IF(E43&lt;=19, Config!$R$9, IF(E43&lt;=50, Config!$S$9, IF(E43&gt;50, Config!$T$9, "")))))),"ERROR")))</f>
        <v>15</v>
      </c>
    </row>
    <row r="44" spans="1:6" x14ac:dyDescent="0.25">
      <c r="A44">
        <v>40</v>
      </c>
      <c r="B44" t="s">
        <v>941</v>
      </c>
      <c r="C44" t="s">
        <v>11</v>
      </c>
      <c r="D44">
        <v>5</v>
      </c>
      <c r="E44">
        <v>126</v>
      </c>
      <c r="F44">
        <f>IF(OR(D44="",E44=""),"-",IF(C44=Config!$Q$2,IF(D44=1,IF(E44&lt;=19,Config!$R$3,IF(E44&lt;=50,Config!$S$3,IF(E44&gt;50,Config!$T$3,""))),IF(AND(D44&gt;=2,D44&lt;=5),IF(E44&lt;=19,Config!$R$4,IF(E44&lt;=50,Config!$S$4,IF(E44&gt;50,Config!$T$4,""))),IF(D44&gt;5,IF(E44&lt;=19,Config!$R$5,IF(E44&lt;=50,Config!$S$5,IF(E44&gt;50,Config!$T$5,"")))))),IF(C44=Config!$Q$6,IF(D44=1, IF(E44&lt;=19, Config!$R$7, IF(E44&lt;=50, Config!$S$7, IF(E44&gt;50, Config!$T$7, ""))), IF(AND(D44&gt;=2, D44&lt;=5), IF(E44&lt;=19, Config!$R$8, IF(E44&lt;=50, Config!$S$8, IF(E44&gt;50, Config!$T$8, ""))), IF(D44&gt;5, IF(E44&lt;=19, Config!$R$9, IF(E44&lt;=50, Config!$S$9, IF(E44&gt;50, Config!$T$9, "")))))),"ERROR")))</f>
        <v>10</v>
      </c>
    </row>
    <row r="45" spans="1:6" x14ac:dyDescent="0.25">
      <c r="A45">
        <v>41</v>
      </c>
      <c r="B45" t="s">
        <v>942</v>
      </c>
      <c r="C45" t="s">
        <v>7</v>
      </c>
      <c r="D45">
        <v>4</v>
      </c>
      <c r="E45">
        <v>35</v>
      </c>
      <c r="F45">
        <f>IF(OR(D45="",E45=""),"-",IF(C45=Config!$Q$2,IF(D45=1,IF(E45&lt;=19,Config!$R$3,IF(E45&lt;=50,Config!$S$3,IF(E45&gt;50,Config!$T$3,""))),IF(AND(D45&gt;=2,D45&lt;=5),IF(E45&lt;=19,Config!$R$4,IF(E45&lt;=50,Config!$S$4,IF(E45&gt;50,Config!$T$4,""))),IF(D45&gt;5,IF(E45&lt;=19,Config!$R$5,IF(E45&lt;=50,Config!$S$5,IF(E45&gt;50,Config!$T$5,"")))))),IF(C45=Config!$Q$6,IF(D45=1, IF(E45&lt;=19, Config!$R$7, IF(E45&lt;=50, Config!$S$7, IF(E45&gt;50, Config!$T$7, ""))), IF(AND(D45&gt;=2, D45&lt;=5), IF(E45&lt;=19, Config!$R$8, IF(E45&lt;=50, Config!$S$8, IF(E45&gt;50, Config!$T$8, ""))), IF(D45&gt;5, IF(E45&lt;=19, Config!$R$9, IF(E45&lt;=50, Config!$S$9, IF(E45&gt;50, Config!$T$9, "")))))),"ERROR")))</f>
        <v>10</v>
      </c>
    </row>
    <row r="46" spans="1:6" x14ac:dyDescent="0.25">
      <c r="A46">
        <v>42</v>
      </c>
      <c r="B46" t="s">
        <v>943</v>
      </c>
      <c r="C46" t="s">
        <v>11</v>
      </c>
      <c r="D46">
        <v>6</v>
      </c>
      <c r="E46">
        <v>44</v>
      </c>
      <c r="F46">
        <f>IF(OR(D46="",E46=""),"-",IF(C46=Config!$Q$2,IF(D46=1,IF(E46&lt;=19,Config!$R$3,IF(E46&lt;=50,Config!$S$3,IF(E46&gt;50,Config!$T$3,""))),IF(AND(D46&gt;=2,D46&lt;=5),IF(E46&lt;=19,Config!$R$4,IF(E46&lt;=50,Config!$S$4,IF(E46&gt;50,Config!$T$4,""))),IF(D46&gt;5,IF(E46&lt;=19,Config!$R$5,IF(E46&lt;=50,Config!$S$5,IF(E46&gt;50,Config!$T$5,"")))))),IF(C46=Config!$Q$6,IF(D46=1, IF(E46&lt;=19, Config!$R$7, IF(E46&lt;=50, Config!$S$7, IF(E46&gt;50, Config!$T$7, ""))), IF(AND(D46&gt;=2, D46&lt;=5), IF(E46&lt;=19, Config!$R$8, IF(E46&lt;=50, Config!$S$8, IF(E46&gt;50, Config!$T$8, ""))), IF(D46&gt;5, IF(E46&lt;=19, Config!$R$9, IF(E46&lt;=50, Config!$S$9, IF(E46&gt;50, Config!$T$9, "")))))),"ERROR")))</f>
        <v>10</v>
      </c>
    </row>
    <row r="47" spans="1:6" x14ac:dyDescent="0.25">
      <c r="A47">
        <v>43</v>
      </c>
      <c r="B47" t="s">
        <v>957</v>
      </c>
      <c r="C47" t="s">
        <v>7</v>
      </c>
      <c r="D47">
        <v>5</v>
      </c>
      <c r="E47">
        <v>57</v>
      </c>
      <c r="F47">
        <f>IF(OR(D47="",E47=""),"-",IF(C47=Config!$Q$2,IF(D47=1,IF(E47&lt;=19,Config!$R$3,IF(E47&lt;=50,Config!$S$3,IF(E47&gt;50,Config!$T$3,""))),IF(AND(D47&gt;=2,D47&lt;=5),IF(E47&lt;=19,Config!$R$4,IF(E47&lt;=50,Config!$S$4,IF(E47&gt;50,Config!$T$4,""))),IF(D47&gt;5,IF(E47&lt;=19,Config!$R$5,IF(E47&lt;=50,Config!$S$5,IF(E47&gt;50,Config!$T$5,"")))))),IF(C47=Config!$Q$6,IF(D47=1, IF(E47&lt;=19, Config!$R$7, IF(E47&lt;=50, Config!$S$7, IF(E47&gt;50, Config!$T$7, ""))), IF(AND(D47&gt;=2, D47&lt;=5), IF(E47&lt;=19, Config!$R$8, IF(E47&lt;=50, Config!$S$8, IF(E47&gt;50, Config!$T$8, ""))), IF(D47&gt;5, IF(E47&lt;=19, Config!$R$9, IF(E47&lt;=50, Config!$S$9, IF(E47&gt;50, Config!$T$9, "")))))),"ERROR")))</f>
        <v>15</v>
      </c>
    </row>
    <row r="48" spans="1:6" x14ac:dyDescent="0.25">
      <c r="A48">
        <v>44</v>
      </c>
      <c r="B48" t="s">
        <v>958</v>
      </c>
      <c r="C48" t="s">
        <v>7</v>
      </c>
      <c r="D48">
        <v>3</v>
      </c>
      <c r="E48">
        <v>33</v>
      </c>
      <c r="F48">
        <f>IF(OR(D48="",E48=""),"-",IF(C48=Config!$Q$2,IF(D48=1,IF(E48&lt;=19,Config!$R$3,IF(E48&lt;=50,Config!$S$3,IF(E48&gt;50,Config!$T$3,""))),IF(AND(D48&gt;=2,D48&lt;=5),IF(E48&lt;=19,Config!$R$4,IF(E48&lt;=50,Config!$S$4,IF(E48&gt;50,Config!$T$4,""))),IF(D48&gt;5,IF(E48&lt;=19,Config!$R$5,IF(E48&lt;=50,Config!$S$5,IF(E48&gt;50,Config!$T$5,"")))))),IF(C48=Config!$Q$6,IF(D48=1, IF(E48&lt;=19, Config!$R$7, IF(E48&lt;=50, Config!$S$7, IF(E48&gt;50, Config!$T$7, ""))), IF(AND(D48&gt;=2, D48&lt;=5), IF(E48&lt;=19, Config!$R$8, IF(E48&lt;=50, Config!$S$8, IF(E48&gt;50, Config!$T$8, ""))), IF(D48&gt;5, IF(E48&lt;=19, Config!$R$9, IF(E48&lt;=50, Config!$S$9, IF(E48&gt;50, Config!$T$9, "")))))),"ERROR")))</f>
        <v>10</v>
      </c>
    </row>
    <row r="49" spans="1:6" x14ac:dyDescent="0.25">
      <c r="A49">
        <v>45</v>
      </c>
      <c r="B49" t="s">
        <v>1148</v>
      </c>
      <c r="C49" t="s">
        <v>11</v>
      </c>
      <c r="D49">
        <v>1</v>
      </c>
      <c r="E49">
        <v>40</v>
      </c>
      <c r="F49">
        <f>IF(OR(D49="",E49=""),"-",IF(C49=Config!$Q$2,IF(D49=1,IF(E49&lt;=19,Config!$R$3,IF(E49&lt;=50,Config!$S$3,IF(E49&gt;50,Config!$T$3,""))),IF(AND(D49&gt;=2,D49&lt;=5),IF(E49&lt;=19,Config!$R$4,IF(E49&lt;=50,Config!$S$4,IF(E49&gt;50,Config!$T$4,""))),IF(D49&gt;5,IF(E49&lt;=19,Config!$R$5,IF(E49&lt;=50,Config!$S$5,IF(E49&gt;50,Config!$T$5,"")))))),IF(C49=Config!$Q$6,IF(D49=1, IF(E49&lt;=19, Config!$R$7, IF(E49&lt;=50, Config!$S$7, IF(E49&gt;50, Config!$T$7, ""))), IF(AND(D49&gt;=2, D49&lt;=5), IF(E49&lt;=19, Config!$R$8, IF(E49&lt;=50, Config!$S$8, IF(E49&gt;50, Config!$T$8, ""))), IF(D49&gt;5, IF(E49&lt;=19, Config!$R$9, IF(E49&lt;=50, Config!$S$9, IF(E49&gt;50, Config!$T$9, "")))))),"ERROR")))</f>
        <v>5</v>
      </c>
    </row>
    <row r="50" spans="1:6" x14ac:dyDescent="0.25">
      <c r="A50">
        <v>46</v>
      </c>
      <c r="B50" t="s">
        <v>1158</v>
      </c>
      <c r="C50" t="s">
        <v>11</v>
      </c>
      <c r="D50">
        <v>1</v>
      </c>
      <c r="E50">
        <v>64</v>
      </c>
      <c r="F50">
        <f>IF(OR(D50="",E50=""),"-",IF(C50=Config!$Q$2,IF(D50=1,IF(E50&lt;=19,Config!$R$3,IF(E50&lt;=50,Config!$S$3,IF(E50&gt;50,Config!$T$3,""))),IF(AND(D50&gt;=2,D50&lt;=5),IF(E50&lt;=19,Config!$R$4,IF(E50&lt;=50,Config!$S$4,IF(E50&gt;50,Config!$T$4,""))),IF(D50&gt;5,IF(E50&lt;=19,Config!$R$5,IF(E50&lt;=50,Config!$S$5,IF(E50&gt;50,Config!$T$5,"")))))),IF(C50=Config!$Q$6,IF(D50=1, IF(E50&lt;=19, Config!$R$7, IF(E50&lt;=50, Config!$S$7, IF(E50&gt;50, Config!$T$7, ""))), IF(AND(D50&gt;=2, D50&lt;=5), IF(E50&lt;=19, Config!$R$8, IF(E50&lt;=50, Config!$S$8, IF(E50&gt;50, Config!$T$8, ""))), IF(D50&gt;5, IF(E50&lt;=19, Config!$R$9, IF(E50&lt;=50, Config!$S$9, IF(E50&gt;50, Config!$T$9, "")))))),"ERROR")))</f>
        <v>7</v>
      </c>
    </row>
    <row r="51" spans="1:6" x14ac:dyDescent="0.25">
      <c r="A51">
        <v>47</v>
      </c>
      <c r="B51" t="s">
        <v>1159</v>
      </c>
      <c r="C51" t="s">
        <v>11</v>
      </c>
      <c r="D51">
        <v>1</v>
      </c>
      <c r="E51">
        <v>40</v>
      </c>
      <c r="F51">
        <f>IF(OR(D51="",E51=""),"-",IF(C51=Config!$Q$2,IF(D51=1,IF(E51&lt;=19,Config!$R$3,IF(E51&lt;=50,Config!$S$3,IF(E51&gt;50,Config!$T$3,""))),IF(AND(D51&gt;=2,D51&lt;=5),IF(E51&lt;=19,Config!$R$4,IF(E51&lt;=50,Config!$S$4,IF(E51&gt;50,Config!$T$4,""))),IF(D51&gt;5,IF(E51&lt;=19,Config!$R$5,IF(E51&lt;=50,Config!$S$5,IF(E51&gt;50,Config!$T$5,"")))))),IF(C51=Config!$Q$6,IF(D51=1, IF(E51&lt;=19, Config!$R$7, IF(E51&lt;=50, Config!$S$7, IF(E51&gt;50, Config!$T$7, ""))), IF(AND(D51&gt;=2, D51&lt;=5), IF(E51&lt;=19, Config!$R$8, IF(E51&lt;=50, Config!$S$8, IF(E51&gt;50, Config!$T$8, ""))), IF(D51&gt;5, IF(E51&lt;=19, Config!$R$9, IF(E51&lt;=50, Config!$S$9, IF(E51&gt;50, Config!$T$9, "")))))),"ERROR")))</f>
        <v>5</v>
      </c>
    </row>
    <row r="52" spans="1:6" x14ac:dyDescent="0.25">
      <c r="A52">
        <v>48</v>
      </c>
      <c r="B52" t="s">
        <v>1369</v>
      </c>
      <c r="C52" t="s">
        <v>7</v>
      </c>
      <c r="D52">
        <v>1</v>
      </c>
      <c r="E52">
        <v>43</v>
      </c>
      <c r="F52">
        <f>IF(OR(D52="",E52=""),"-",IF(C52=Config!$Q$2,IF(D52=1,IF(E52&lt;=19,Config!$R$3,IF(E52&lt;=50,Config!$S$3,IF(E52&gt;50,Config!$T$3,""))),IF(AND(D52&gt;=2,D52&lt;=5),IF(E52&lt;=19,Config!$R$4,IF(E52&lt;=50,Config!$S$4,IF(E52&gt;50,Config!$T$4,""))),IF(D52&gt;5,IF(E52&lt;=19,Config!$R$5,IF(E52&lt;=50,Config!$S$5,IF(E52&gt;50,Config!$T$5,"")))))),IF(C52=Config!$Q$6,IF(D52=1, IF(E52&lt;=19, Config!$R$7, IF(E52&lt;=50, Config!$S$7, IF(E52&gt;50, Config!$T$7, ""))), IF(AND(D52&gt;=2, D52&lt;=5), IF(E52&lt;=19, Config!$R$8, IF(E52&lt;=50, Config!$S$8, IF(E52&gt;50, Config!$T$8, ""))), IF(D52&gt;5, IF(E52&lt;=19, Config!$R$9, IF(E52&lt;=50, Config!$S$9, IF(E52&gt;50, Config!$T$9, "")))))),"ERROR")))</f>
        <v>7</v>
      </c>
    </row>
    <row r="53" spans="1:6" x14ac:dyDescent="0.25">
      <c r="A53">
        <v>49</v>
      </c>
      <c r="B53" s="6" t="s">
        <v>122</v>
      </c>
      <c r="C53" t="s">
        <v>7</v>
      </c>
      <c r="D53">
        <v>3</v>
      </c>
      <c r="E53">
        <v>11</v>
      </c>
      <c r="F53">
        <f>IF(OR(D53="",E53=""),"-",IF(C53=Config!$Q$2,IF(D53=1,IF(E53&lt;=19,Config!$R$3,IF(E53&lt;=50,Config!$S$3,IF(E53&gt;50,Config!$T$3,""))),IF(AND(D53&gt;=2,D53&lt;=5),IF(E53&lt;=19,Config!$R$4,IF(E53&lt;=50,Config!$S$4,IF(E53&gt;50,Config!$T$4,""))),IF(D53&gt;5,IF(E53&lt;=19,Config!$R$5,IF(E53&lt;=50,Config!$S$5,IF(E53&gt;50,Config!$T$5,"")))))),IF(C53=Config!$Q$6,IF(D53=1, IF(E53&lt;=19, Config!$R$7, IF(E53&lt;=50, Config!$S$7, IF(E53&gt;50, Config!$T$7, ""))), IF(AND(D53&gt;=2, D53&lt;=5), IF(E53&lt;=19, Config!$R$8, IF(E53&lt;=50, Config!$S$8, IF(E53&gt;50, Config!$T$8, ""))), IF(D53&gt;5, IF(E53&lt;=19, Config!$R$9, IF(E53&lt;=50, Config!$S$9, IF(E53&gt;50, Config!$T$9, "")))))),"ERROR")))</f>
        <v>7</v>
      </c>
    </row>
    <row r="54" spans="1:6" x14ac:dyDescent="0.25">
      <c r="A54">
        <v>50</v>
      </c>
      <c r="B54" s="6" t="s">
        <v>123</v>
      </c>
      <c r="C54" t="s">
        <v>7</v>
      </c>
      <c r="D54">
        <v>2</v>
      </c>
      <c r="E54">
        <v>5</v>
      </c>
      <c r="F54">
        <f>IF(OR(D54="",E54=""),"-",IF(C54=Config!$Q$2,IF(D54=1,IF(E54&lt;=19,Config!$R$3,IF(E54&lt;=50,Config!$S$3,IF(E54&gt;50,Config!$T$3,""))),IF(AND(D54&gt;=2,D54&lt;=5),IF(E54&lt;=19,Config!$R$4,IF(E54&lt;=50,Config!$S$4,IF(E54&gt;50,Config!$T$4,""))),IF(D54&gt;5,IF(E54&lt;=19,Config!$R$5,IF(E54&lt;=50,Config!$S$5,IF(E54&gt;50,Config!$T$5,"")))))),IF(C54=Config!$Q$6,IF(D54=1, IF(E54&lt;=19, Config!$R$7, IF(E54&lt;=50, Config!$S$7, IF(E54&gt;50, Config!$T$7, ""))), IF(AND(D54&gt;=2, D54&lt;=5), IF(E54&lt;=19, Config!$R$8, IF(E54&lt;=50, Config!$S$8, IF(E54&gt;50, Config!$T$8, ""))), IF(D54&gt;5, IF(E54&lt;=19, Config!$R$9, IF(E54&lt;=50, Config!$S$9, IF(E54&gt;50, Config!$T$9, "")))))),"ERROR")))</f>
        <v>7</v>
      </c>
    </row>
    <row r="55" spans="1:6" x14ac:dyDescent="0.25">
      <c r="A55">
        <v>51</v>
      </c>
      <c r="B55" s="6" t="s">
        <v>124</v>
      </c>
      <c r="C55" t="s">
        <v>7</v>
      </c>
      <c r="D55">
        <v>2</v>
      </c>
      <c r="E55">
        <v>3</v>
      </c>
      <c r="F55">
        <f>IF(OR(D55="",E55=""),"-",IF(C55=Config!$Q$2,IF(D55=1,IF(E55&lt;=19,Config!$R$3,IF(E55&lt;=50,Config!$S$3,IF(E55&gt;50,Config!$T$3,""))),IF(AND(D55&gt;=2,D55&lt;=5),IF(E55&lt;=19,Config!$R$4,IF(E55&lt;=50,Config!$S$4,IF(E55&gt;50,Config!$T$4,""))),IF(D55&gt;5,IF(E55&lt;=19,Config!$R$5,IF(E55&lt;=50,Config!$S$5,IF(E55&gt;50,Config!$T$5,"")))))),IF(C55=Config!$Q$6,IF(D55=1, IF(E55&lt;=19, Config!$R$7, IF(E55&lt;=50, Config!$S$7, IF(E55&gt;50, Config!$T$7, ""))), IF(AND(D55&gt;=2, D55&lt;=5), IF(E55&lt;=19, Config!$R$8, IF(E55&lt;=50, Config!$S$8, IF(E55&gt;50, Config!$T$8, ""))), IF(D55&gt;5, IF(E55&lt;=19, Config!$R$9, IF(E55&lt;=50, Config!$S$9, IF(E55&gt;50, Config!$T$9, "")))))),"ERROR")))</f>
        <v>7</v>
      </c>
    </row>
    <row r="56" spans="1:6" x14ac:dyDescent="0.25">
      <c r="A56">
        <v>52</v>
      </c>
      <c r="B56" s="6" t="s">
        <v>128</v>
      </c>
      <c r="C56" t="s">
        <v>7</v>
      </c>
      <c r="D56">
        <v>2</v>
      </c>
      <c r="E56">
        <v>4</v>
      </c>
      <c r="F56">
        <f>IF(OR(D56="",E56=""),"-",IF(C56=Config!$Q$2,IF(D56=1,IF(E56&lt;=19,Config!$R$3,IF(E56&lt;=50,Config!$S$3,IF(E56&gt;50,Config!$T$3,""))),IF(AND(D56&gt;=2,D56&lt;=5),IF(E56&lt;=19,Config!$R$4,IF(E56&lt;=50,Config!$S$4,IF(E56&gt;50,Config!$T$4,""))),IF(D56&gt;5,IF(E56&lt;=19,Config!$R$5,IF(E56&lt;=50,Config!$S$5,IF(E56&gt;50,Config!$T$5,"")))))),IF(C56=Config!$Q$6,IF(D56=1, IF(E56&lt;=19, Config!$R$7, IF(E56&lt;=50, Config!$S$7, IF(E56&gt;50, Config!$T$7, ""))), IF(AND(D56&gt;=2, D56&lt;=5), IF(E56&lt;=19, Config!$R$8, IF(E56&lt;=50, Config!$S$8, IF(E56&gt;50, Config!$T$8, ""))), IF(D56&gt;5, IF(E56&lt;=19, Config!$R$9, IF(E56&lt;=50, Config!$S$9, IF(E56&gt;50, Config!$T$9, "")))))),"ERROR")))</f>
        <v>7</v>
      </c>
    </row>
    <row r="57" spans="1:6" x14ac:dyDescent="0.25">
      <c r="A57">
        <v>53</v>
      </c>
      <c r="B57" s="6" t="s">
        <v>127</v>
      </c>
      <c r="C57" t="s">
        <v>7</v>
      </c>
      <c r="D57">
        <v>1</v>
      </c>
      <c r="E57">
        <v>3</v>
      </c>
      <c r="F57">
        <f>IF(OR(D57="",E57=""),"-",IF(C57=Config!$Q$2,IF(D57=1,IF(E57&lt;=19,Config!$R$3,IF(E57&lt;=50,Config!$S$3,IF(E57&gt;50,Config!$T$3,""))),IF(AND(D57&gt;=2,D57&lt;=5),IF(E57&lt;=19,Config!$R$4,IF(E57&lt;=50,Config!$S$4,IF(E57&gt;50,Config!$T$4,""))),IF(D57&gt;5,IF(E57&lt;=19,Config!$R$5,IF(E57&lt;=50,Config!$S$5,IF(E57&gt;50,Config!$T$5,"")))))),IF(C57=Config!$Q$6,IF(D57=1, IF(E57&lt;=19, Config!$R$7, IF(E57&lt;=50, Config!$S$7, IF(E57&gt;50, Config!$T$7, ""))), IF(AND(D57&gt;=2, D57&lt;=5), IF(E57&lt;=19, Config!$R$8, IF(E57&lt;=50, Config!$S$8, IF(E57&gt;50, Config!$T$8, ""))), IF(D57&gt;5, IF(E57&lt;=19, Config!$R$9, IF(E57&lt;=50, Config!$S$9, IF(E57&gt;50, Config!$T$9, "")))))),"ERROR")))</f>
        <v>7</v>
      </c>
    </row>
    <row r="58" spans="1:6" x14ac:dyDescent="0.25">
      <c r="A58">
        <v>54</v>
      </c>
      <c r="B58" s="6" t="s">
        <v>126</v>
      </c>
      <c r="C58" t="s">
        <v>7</v>
      </c>
      <c r="D58">
        <v>1</v>
      </c>
      <c r="E58">
        <v>5</v>
      </c>
      <c r="F58">
        <f>IF(OR(D58="",E58=""),"-",IF(C58=Config!$Q$2,IF(D58=1,IF(E58&lt;=19,Config!$R$3,IF(E58&lt;=50,Config!$S$3,IF(E58&gt;50,Config!$T$3,""))),IF(AND(D58&gt;=2,D58&lt;=5),IF(E58&lt;=19,Config!$R$4,IF(E58&lt;=50,Config!$S$4,IF(E58&gt;50,Config!$T$4,""))),IF(D58&gt;5,IF(E58&lt;=19,Config!$R$5,IF(E58&lt;=50,Config!$S$5,IF(E58&gt;50,Config!$T$5,"")))))),IF(C58=Config!$Q$6,IF(D58=1, IF(E58&lt;=19, Config!$R$7, IF(E58&lt;=50, Config!$S$7, IF(E58&gt;50, Config!$T$7, ""))), IF(AND(D58&gt;=2, D58&lt;=5), IF(E58&lt;=19, Config!$R$8, IF(E58&lt;=50, Config!$S$8, IF(E58&gt;50, Config!$T$8, ""))), IF(D58&gt;5, IF(E58&lt;=19, Config!$R$9, IF(E58&lt;=50, Config!$S$9, IF(E58&gt;50, Config!$T$9, "")))))),"ERROR")))</f>
        <v>7</v>
      </c>
    </row>
    <row r="59" spans="1:6" x14ac:dyDescent="0.25">
      <c r="A59">
        <v>55</v>
      </c>
      <c r="B59" s="6" t="s">
        <v>125</v>
      </c>
      <c r="C59" t="s">
        <v>7</v>
      </c>
      <c r="D59">
        <v>1</v>
      </c>
      <c r="E59">
        <v>3</v>
      </c>
      <c r="F59">
        <f>IF(OR(D59="",E59=""),"-",IF(C59=Config!$Q$2,IF(D59=1,IF(E59&lt;=19,Config!$R$3,IF(E59&lt;=50,Config!$S$3,IF(E59&gt;50,Config!$T$3,""))),IF(AND(D59&gt;=2,D59&lt;=5),IF(E59&lt;=19,Config!$R$4,IF(E59&lt;=50,Config!$S$4,IF(E59&gt;50,Config!$T$4,""))),IF(D59&gt;5,IF(E59&lt;=19,Config!$R$5,IF(E59&lt;=50,Config!$S$5,IF(E59&gt;50,Config!$T$5,"")))))),IF(C59=Config!$Q$6,IF(D59=1, IF(E59&lt;=19, Config!$R$7, IF(E59&lt;=50, Config!$S$7, IF(E59&gt;50, Config!$T$7, ""))), IF(AND(D59&gt;=2, D59&lt;=5), IF(E59&lt;=19, Config!$R$8, IF(E59&lt;=50, Config!$S$8, IF(E59&gt;50, Config!$T$8, ""))), IF(D59&gt;5, IF(E59&lt;=19, Config!$R$9, IF(E59&lt;=50, Config!$S$9, IF(E59&gt;50, Config!$T$9, "")))))),"ERROR")))</f>
        <v>7</v>
      </c>
    </row>
    <row r="60" spans="1:6" x14ac:dyDescent="0.25">
      <c r="A60">
        <v>56</v>
      </c>
      <c r="B60" s="32" t="s">
        <v>129</v>
      </c>
      <c r="C60" t="s">
        <v>7</v>
      </c>
      <c r="D60">
        <v>1</v>
      </c>
      <c r="E60">
        <v>3</v>
      </c>
      <c r="F60">
        <f>IF(OR(D60="",E60=""),"-",IF(C60=Config!$Q$2,IF(D60=1,IF(E60&lt;=19,Config!$R$3,IF(E60&lt;=50,Config!$S$3,IF(E60&gt;50,Config!$T$3,""))),IF(AND(D60&gt;=2,D60&lt;=5),IF(E60&lt;=19,Config!$R$4,IF(E60&lt;=50,Config!$S$4,IF(E60&gt;50,Config!$T$4,""))),IF(D60&gt;5,IF(E60&lt;=19,Config!$R$5,IF(E60&lt;=50,Config!$S$5,IF(E60&gt;50,Config!$T$5,"")))))),IF(C60=Config!$Q$6,IF(D60=1, IF(E60&lt;=19, Config!$R$7, IF(E60&lt;=50, Config!$S$7, IF(E60&gt;50, Config!$T$7, ""))), IF(AND(D60&gt;=2, D60&lt;=5), IF(E60&lt;=19, Config!$R$8, IF(E60&lt;=50, Config!$S$8, IF(E60&gt;50, Config!$T$8, ""))), IF(D60&gt;5, IF(E60&lt;=19, Config!$R$9, IF(E60&lt;=50, Config!$S$9, IF(E60&gt;50, Config!$T$9, "")))))),"ERROR")))</f>
        <v>7</v>
      </c>
    </row>
    <row r="61" spans="1:6" x14ac:dyDescent="0.25">
      <c r="A61">
        <v>57</v>
      </c>
      <c r="B61" s="32" t="s">
        <v>130</v>
      </c>
      <c r="C61" t="s">
        <v>7</v>
      </c>
      <c r="D61">
        <v>3</v>
      </c>
      <c r="E61">
        <v>6</v>
      </c>
      <c r="F61">
        <f>IF(OR(D61="",E61=""),"-",IF(C61=Config!$Q$2,IF(D61=1,IF(E61&lt;=19,Config!$R$3,IF(E61&lt;=50,Config!$S$3,IF(E61&gt;50,Config!$T$3,""))),IF(AND(D61&gt;=2,D61&lt;=5),IF(E61&lt;=19,Config!$R$4,IF(E61&lt;=50,Config!$S$4,IF(E61&gt;50,Config!$T$4,""))),IF(D61&gt;5,IF(E61&lt;=19,Config!$R$5,IF(E61&lt;=50,Config!$S$5,IF(E61&gt;50,Config!$T$5,"")))))),IF(C61=Config!$Q$6,IF(D61=1, IF(E61&lt;=19, Config!$R$7, IF(E61&lt;=50, Config!$S$7, IF(E61&gt;50, Config!$T$7, ""))), IF(AND(D61&gt;=2, D61&lt;=5), IF(E61&lt;=19, Config!$R$8, IF(E61&lt;=50, Config!$S$8, IF(E61&gt;50, Config!$T$8, ""))), IF(D61&gt;5, IF(E61&lt;=19, Config!$R$9, IF(E61&lt;=50, Config!$S$9, IF(E61&gt;50, Config!$T$9, "")))))),"ERROR")))</f>
        <v>7</v>
      </c>
    </row>
    <row r="62" spans="1:6" x14ac:dyDescent="0.25">
      <c r="A62">
        <v>58</v>
      </c>
      <c r="B62" s="32" t="s">
        <v>131</v>
      </c>
      <c r="C62" t="s">
        <v>7</v>
      </c>
      <c r="D62">
        <v>2</v>
      </c>
      <c r="E62">
        <v>7</v>
      </c>
      <c r="F62">
        <f>IF(OR(D62="",E62=""),"-",IF(C62=Config!$Q$2,IF(D62=1,IF(E62&lt;=19,Config!$R$3,IF(E62&lt;=50,Config!$S$3,IF(E62&gt;50,Config!$T$3,""))),IF(AND(D62&gt;=2,D62&lt;=5),IF(E62&lt;=19,Config!$R$4,IF(E62&lt;=50,Config!$S$4,IF(E62&gt;50,Config!$T$4,""))),IF(D62&gt;5,IF(E62&lt;=19,Config!$R$5,IF(E62&lt;=50,Config!$S$5,IF(E62&gt;50,Config!$T$5,"")))))),IF(C62=Config!$Q$6,IF(D62=1, IF(E62&lt;=19, Config!$R$7, IF(E62&lt;=50, Config!$S$7, IF(E62&gt;50, Config!$T$7, ""))), IF(AND(D62&gt;=2, D62&lt;=5), IF(E62&lt;=19, Config!$R$8, IF(E62&lt;=50, Config!$S$8, IF(E62&gt;50, Config!$T$8, ""))), IF(D62&gt;5, IF(E62&lt;=19, Config!$R$9, IF(E62&lt;=50, Config!$S$9, IF(E62&gt;50, Config!$T$9, "")))))),"ERROR")))</f>
        <v>7</v>
      </c>
    </row>
    <row r="63" spans="1:6" x14ac:dyDescent="0.25">
      <c r="A63">
        <v>59</v>
      </c>
      <c r="B63" s="32" t="s">
        <v>132</v>
      </c>
      <c r="C63" t="s">
        <v>7</v>
      </c>
      <c r="D63">
        <v>2</v>
      </c>
      <c r="E63">
        <v>7</v>
      </c>
      <c r="F63">
        <f>IF(OR(D63="",E63=""),"-",IF(C63=Config!$Q$2,IF(D63=1,IF(E63&lt;=19,Config!$R$3,IF(E63&lt;=50,Config!$S$3,IF(E63&gt;50,Config!$T$3,""))),IF(AND(D63&gt;=2,D63&lt;=5),IF(E63&lt;=19,Config!$R$4,IF(E63&lt;=50,Config!$S$4,IF(E63&gt;50,Config!$T$4,""))),IF(D63&gt;5,IF(E63&lt;=19,Config!$R$5,IF(E63&lt;=50,Config!$S$5,IF(E63&gt;50,Config!$T$5,"")))))),IF(C63=Config!$Q$6,IF(D63=1, IF(E63&lt;=19, Config!$R$7, IF(E63&lt;=50, Config!$S$7, IF(E63&gt;50, Config!$T$7, ""))), IF(AND(D63&gt;=2, D63&lt;=5), IF(E63&lt;=19, Config!$R$8, IF(E63&lt;=50, Config!$S$8, IF(E63&gt;50, Config!$T$8, ""))), IF(D63&gt;5, IF(E63&lt;=19, Config!$R$9, IF(E63&lt;=50, Config!$S$9, IF(E63&gt;50, Config!$T$9, "")))))),"ERROR")))</f>
        <v>7</v>
      </c>
    </row>
    <row r="64" spans="1:6" x14ac:dyDescent="0.25">
      <c r="A64">
        <v>60</v>
      </c>
      <c r="B64" s="32" t="s">
        <v>133</v>
      </c>
      <c r="C64" t="s">
        <v>7</v>
      </c>
      <c r="D64">
        <v>2</v>
      </c>
      <c r="E64">
        <v>6</v>
      </c>
      <c r="F64">
        <f>IF(OR(D64="",E64=""),"-",IF(C64=Config!$Q$2,IF(D64=1,IF(E64&lt;=19,Config!$R$3,IF(E64&lt;=50,Config!$S$3,IF(E64&gt;50,Config!$T$3,""))),IF(AND(D64&gt;=2,D64&lt;=5),IF(E64&lt;=19,Config!$R$4,IF(E64&lt;=50,Config!$S$4,IF(E64&gt;50,Config!$T$4,""))),IF(D64&gt;5,IF(E64&lt;=19,Config!$R$5,IF(E64&lt;=50,Config!$S$5,IF(E64&gt;50,Config!$T$5,"")))))),IF(C64=Config!$Q$6,IF(D64=1, IF(E64&lt;=19, Config!$R$7, IF(E64&lt;=50, Config!$S$7, IF(E64&gt;50, Config!$T$7, ""))), IF(AND(D64&gt;=2, D64&lt;=5), IF(E64&lt;=19, Config!$R$8, IF(E64&lt;=50, Config!$S$8, IF(E64&gt;50, Config!$T$8, ""))), IF(D64&gt;5, IF(E64&lt;=19, Config!$R$9, IF(E64&lt;=50, Config!$S$9, IF(E64&gt;50, Config!$T$9, "")))))),"ERROR")))</f>
        <v>7</v>
      </c>
    </row>
    <row r="65" spans="1:6" x14ac:dyDescent="0.25">
      <c r="A65">
        <v>61</v>
      </c>
      <c r="B65" s="32" t="s">
        <v>134</v>
      </c>
      <c r="C65" t="s">
        <v>7</v>
      </c>
      <c r="D65">
        <v>2</v>
      </c>
      <c r="E65">
        <v>4</v>
      </c>
      <c r="F65">
        <f>IF(OR(D65="",E65=""),"-",IF(C65=Config!$Q$2,IF(D65=1,IF(E65&lt;=19,Config!$R$3,IF(E65&lt;=50,Config!$S$3,IF(E65&gt;50,Config!$T$3,""))),IF(AND(D65&gt;=2,D65&lt;=5),IF(E65&lt;=19,Config!$R$4,IF(E65&lt;=50,Config!$S$4,IF(E65&gt;50,Config!$T$4,""))),IF(D65&gt;5,IF(E65&lt;=19,Config!$R$5,IF(E65&lt;=50,Config!$S$5,IF(E65&gt;50,Config!$T$5,"")))))),IF(C65=Config!$Q$6,IF(D65=1, IF(E65&lt;=19, Config!$R$7, IF(E65&lt;=50, Config!$S$7, IF(E65&gt;50, Config!$T$7, ""))), IF(AND(D65&gt;=2, D65&lt;=5), IF(E65&lt;=19, Config!$R$8, IF(E65&lt;=50, Config!$S$8, IF(E65&gt;50, Config!$T$8, ""))), IF(D65&gt;5, IF(E65&lt;=19, Config!$R$9, IF(E65&lt;=50, Config!$S$9, IF(E65&gt;50, Config!$T$9, "")))))),"ERROR")))</f>
        <v>7</v>
      </c>
    </row>
    <row r="66" spans="1:6" x14ac:dyDescent="0.25">
      <c r="A66">
        <v>62</v>
      </c>
      <c r="B66" s="32" t="s">
        <v>135</v>
      </c>
      <c r="C66" t="s">
        <v>7</v>
      </c>
      <c r="D66">
        <v>2</v>
      </c>
      <c r="E66">
        <v>4</v>
      </c>
      <c r="F66">
        <f>IF(OR(D66="",E66=""),"-",IF(C66=Config!$Q$2,IF(D66=1,IF(E66&lt;=19,Config!$R$3,IF(E66&lt;=50,Config!$S$3,IF(E66&gt;50,Config!$T$3,""))),IF(AND(D66&gt;=2,D66&lt;=5),IF(E66&lt;=19,Config!$R$4,IF(E66&lt;=50,Config!$S$4,IF(E66&gt;50,Config!$T$4,""))),IF(D66&gt;5,IF(E66&lt;=19,Config!$R$5,IF(E66&lt;=50,Config!$S$5,IF(E66&gt;50,Config!$T$5,"")))))),IF(C66=Config!$Q$6,IF(D66=1, IF(E66&lt;=19, Config!$R$7, IF(E66&lt;=50, Config!$S$7, IF(E66&gt;50, Config!$T$7, ""))), IF(AND(D66&gt;=2, D66&lt;=5), IF(E66&lt;=19, Config!$R$8, IF(E66&lt;=50, Config!$S$8, IF(E66&gt;50, Config!$T$8, ""))), IF(D66&gt;5, IF(E66&lt;=19, Config!$R$9, IF(E66&lt;=50, Config!$S$9, IF(E66&gt;50, Config!$T$9, "")))))),"ERROR")))</f>
        <v>7</v>
      </c>
    </row>
    <row r="67" spans="1:6" x14ac:dyDescent="0.25">
      <c r="A67">
        <v>63</v>
      </c>
      <c r="B67" s="32" t="s">
        <v>136</v>
      </c>
      <c r="C67" t="s">
        <v>7</v>
      </c>
      <c r="D67">
        <v>2</v>
      </c>
      <c r="E67">
        <v>2</v>
      </c>
      <c r="F67">
        <f>IF(OR(D67="",E67=""),"-",IF(C67=Config!$Q$2,IF(D67=1,IF(E67&lt;=19,Config!$R$3,IF(E67&lt;=50,Config!$S$3,IF(E67&gt;50,Config!$T$3,""))),IF(AND(D67&gt;=2,D67&lt;=5),IF(E67&lt;=19,Config!$R$4,IF(E67&lt;=50,Config!$S$4,IF(E67&gt;50,Config!$T$4,""))),IF(D67&gt;5,IF(E67&lt;=19,Config!$R$5,IF(E67&lt;=50,Config!$S$5,IF(E67&gt;50,Config!$T$5,"")))))),IF(C67=Config!$Q$6,IF(D67=1, IF(E67&lt;=19, Config!$R$7, IF(E67&lt;=50, Config!$S$7, IF(E67&gt;50, Config!$T$7, ""))), IF(AND(D67&gt;=2, D67&lt;=5), IF(E67&lt;=19, Config!$R$8, IF(E67&lt;=50, Config!$S$8, IF(E67&gt;50, Config!$T$8, ""))), IF(D67&gt;5, IF(E67&lt;=19, Config!$R$9, IF(E67&lt;=50, Config!$S$9, IF(E67&gt;50, Config!$T$9, "")))))),"ERROR")))</f>
        <v>7</v>
      </c>
    </row>
    <row r="68" spans="1:6" x14ac:dyDescent="0.25">
      <c r="A68">
        <v>64</v>
      </c>
      <c r="B68" s="32" t="s">
        <v>137</v>
      </c>
      <c r="C68" t="s">
        <v>7</v>
      </c>
      <c r="D68">
        <v>2</v>
      </c>
      <c r="E68">
        <v>4</v>
      </c>
      <c r="F68">
        <f>IF(OR(D68="",E68=""),"-",IF(C68=Config!$Q$2,IF(D68=1,IF(E68&lt;=19,Config!$R$3,IF(E68&lt;=50,Config!$S$3,IF(E68&gt;50,Config!$T$3,""))),IF(AND(D68&gt;=2,D68&lt;=5),IF(E68&lt;=19,Config!$R$4,IF(E68&lt;=50,Config!$S$4,IF(E68&gt;50,Config!$T$4,""))),IF(D68&gt;5,IF(E68&lt;=19,Config!$R$5,IF(E68&lt;=50,Config!$S$5,IF(E68&gt;50,Config!$T$5,"")))))),IF(C68=Config!$Q$6,IF(D68=1, IF(E68&lt;=19, Config!$R$7, IF(E68&lt;=50, Config!$S$7, IF(E68&gt;50, Config!$T$7, ""))), IF(AND(D68&gt;=2, D68&lt;=5), IF(E68&lt;=19, Config!$R$8, IF(E68&lt;=50, Config!$S$8, IF(E68&gt;50, Config!$T$8, ""))), IF(D68&gt;5, IF(E68&lt;=19, Config!$R$9, IF(E68&lt;=50, Config!$S$9, IF(E68&gt;50, Config!$T$9, "")))))),"ERROR")))</f>
        <v>7</v>
      </c>
    </row>
    <row r="69" spans="1:6" x14ac:dyDescent="0.25">
      <c r="A69">
        <v>65</v>
      </c>
      <c r="B69" s="35" t="s">
        <v>141</v>
      </c>
      <c r="C69" t="s">
        <v>7</v>
      </c>
      <c r="D69">
        <v>4</v>
      </c>
      <c r="E69">
        <v>6</v>
      </c>
      <c r="F69">
        <f>IF(OR(D69="",E69=""),"-",IF(C69=Config!$Q$2,IF(D69=1,IF(E69&lt;=19,Config!$R$3,IF(E69&lt;=50,Config!$S$3,IF(E69&gt;50,Config!$T$3,""))),IF(AND(D69&gt;=2,D69&lt;=5),IF(E69&lt;=19,Config!$R$4,IF(E69&lt;=50,Config!$S$4,IF(E69&gt;50,Config!$T$4,""))),IF(D69&gt;5,IF(E69&lt;=19,Config!$R$5,IF(E69&lt;=50,Config!$S$5,IF(E69&gt;50,Config!$T$5,"")))))),IF(C69=Config!$Q$6,IF(D69=1, IF(E69&lt;=19, Config!$R$7, IF(E69&lt;=50, Config!$S$7, IF(E69&gt;50, Config!$T$7, ""))), IF(AND(D69&gt;=2, D69&lt;=5), IF(E69&lt;=19, Config!$R$8, IF(E69&lt;=50, Config!$S$8, IF(E69&gt;50, Config!$T$8, ""))), IF(D69&gt;5, IF(E69&lt;=19, Config!$R$9, IF(E69&lt;=50, Config!$S$9, IF(E69&gt;50, Config!$T$9, "")))))),"ERROR")))</f>
        <v>7</v>
      </c>
    </row>
    <row r="70" spans="1:6" x14ac:dyDescent="0.25">
      <c r="A70">
        <v>66</v>
      </c>
      <c r="B70" s="35" t="s">
        <v>142</v>
      </c>
      <c r="C70" t="s">
        <v>7</v>
      </c>
      <c r="D70">
        <v>2</v>
      </c>
      <c r="E70">
        <v>8</v>
      </c>
      <c r="F70">
        <f>IF(OR(D70="",E70=""),"-",IF(C70=Config!$Q$2,IF(D70=1,IF(E70&lt;=19,Config!$R$3,IF(E70&lt;=50,Config!$S$3,IF(E70&gt;50,Config!$T$3,""))),IF(AND(D70&gt;=2,D70&lt;=5),IF(E70&lt;=19,Config!$R$4,IF(E70&lt;=50,Config!$S$4,IF(E70&gt;50,Config!$T$4,""))),IF(D70&gt;5,IF(E70&lt;=19,Config!$R$5,IF(E70&lt;=50,Config!$S$5,IF(E70&gt;50,Config!$T$5,"")))))),IF(C70=Config!$Q$6,IF(D70=1, IF(E70&lt;=19, Config!$R$7, IF(E70&lt;=50, Config!$S$7, IF(E70&gt;50, Config!$T$7, ""))), IF(AND(D70&gt;=2, D70&lt;=5), IF(E70&lt;=19, Config!$R$8, IF(E70&lt;=50, Config!$S$8, IF(E70&gt;50, Config!$T$8, ""))), IF(D70&gt;5, IF(E70&lt;=19, Config!$R$9, IF(E70&lt;=50, Config!$S$9, IF(E70&gt;50, Config!$T$9, "")))))),"ERROR")))</f>
        <v>7</v>
      </c>
    </row>
    <row r="71" spans="1:6" x14ac:dyDescent="0.25">
      <c r="A71">
        <v>67</v>
      </c>
      <c r="B71" s="35" t="s">
        <v>143</v>
      </c>
      <c r="C71" t="s">
        <v>7</v>
      </c>
      <c r="D71">
        <v>1</v>
      </c>
      <c r="E71">
        <v>3</v>
      </c>
      <c r="F71">
        <f>IF(OR(D71="",E71=""),"-",IF(C71=Config!$Q$2,IF(D71=1,IF(E71&lt;=19,Config!$R$3,IF(E71&lt;=50,Config!$S$3,IF(E71&gt;50,Config!$T$3,""))),IF(AND(D71&gt;=2,D71&lt;=5),IF(E71&lt;=19,Config!$R$4,IF(E71&lt;=50,Config!$S$4,IF(E71&gt;50,Config!$T$4,""))),IF(D71&gt;5,IF(E71&lt;=19,Config!$R$5,IF(E71&lt;=50,Config!$S$5,IF(E71&gt;50,Config!$T$5,"")))))),IF(C71=Config!$Q$6,IF(D71=1, IF(E71&lt;=19, Config!$R$7, IF(E71&lt;=50, Config!$S$7, IF(E71&gt;50, Config!$T$7, ""))), IF(AND(D71&gt;=2, D71&lt;=5), IF(E71&lt;=19, Config!$R$8, IF(E71&lt;=50, Config!$S$8, IF(E71&gt;50, Config!$T$8, ""))), IF(D71&gt;5, IF(E71&lt;=19, Config!$R$9, IF(E71&lt;=50, Config!$S$9, IF(E71&gt;50, Config!$T$9, "")))))),"ERROR")))</f>
        <v>7</v>
      </c>
    </row>
    <row r="72" spans="1:6" x14ac:dyDescent="0.25">
      <c r="A72">
        <v>68</v>
      </c>
      <c r="B72" s="6" t="s">
        <v>154</v>
      </c>
      <c r="C72" t="s">
        <v>7</v>
      </c>
      <c r="D72">
        <v>1</v>
      </c>
      <c r="E72">
        <v>3</v>
      </c>
      <c r="F72">
        <f>IF(OR(D72="",E72=""),"-",IF(C72=Config!$Q$2,IF(D72=1,IF(E72&lt;=19,Config!$R$3,IF(E72&lt;=50,Config!$S$3,IF(E72&gt;50,Config!$T$3,""))),IF(AND(D72&gt;=2,D72&lt;=5),IF(E72&lt;=19,Config!$R$4,IF(E72&lt;=50,Config!$S$4,IF(E72&gt;50,Config!$T$4,""))),IF(D72&gt;5,IF(E72&lt;=19,Config!$R$5,IF(E72&lt;=50,Config!$S$5,IF(E72&gt;50,Config!$T$5,"")))))),IF(C72=Config!$Q$6,IF(D72=1, IF(E72&lt;=19, Config!$R$7, IF(E72&lt;=50, Config!$S$7, IF(E72&gt;50, Config!$T$7, ""))), IF(AND(D72&gt;=2, D72&lt;=5), IF(E72&lt;=19, Config!$R$8, IF(E72&lt;=50, Config!$S$8, IF(E72&gt;50, Config!$T$8, ""))), IF(D72&gt;5, IF(E72&lt;=19, Config!$R$9, IF(E72&lt;=50, Config!$S$9, IF(E72&gt;50, Config!$T$9, "")))))),"ERROR")))</f>
        <v>7</v>
      </c>
    </row>
    <row r="73" spans="1:6" x14ac:dyDescent="0.25">
      <c r="A73">
        <v>69</v>
      </c>
      <c r="B73" s="6" t="s">
        <v>155</v>
      </c>
      <c r="C73" t="s">
        <v>7</v>
      </c>
      <c r="D73">
        <v>1</v>
      </c>
      <c r="E73">
        <v>3</v>
      </c>
      <c r="F73">
        <f>IF(OR(D73="",E73=""),"-",IF(C73=Config!$Q$2,IF(D73=1,IF(E73&lt;=19,Config!$R$3,IF(E73&lt;=50,Config!$S$3,IF(E73&gt;50,Config!$T$3,""))),IF(AND(D73&gt;=2,D73&lt;=5),IF(E73&lt;=19,Config!$R$4,IF(E73&lt;=50,Config!$S$4,IF(E73&gt;50,Config!$T$4,""))),IF(D73&gt;5,IF(E73&lt;=19,Config!$R$5,IF(E73&lt;=50,Config!$S$5,IF(E73&gt;50,Config!$T$5,"")))))),IF(C73=Config!$Q$6,IF(D73=1, IF(E73&lt;=19, Config!$R$7, IF(E73&lt;=50, Config!$S$7, IF(E73&gt;50, Config!$T$7, ""))), IF(AND(D73&gt;=2, D73&lt;=5), IF(E73&lt;=19, Config!$R$8, IF(E73&lt;=50, Config!$S$8, IF(E73&gt;50, Config!$T$8, ""))), IF(D73&gt;5, IF(E73&lt;=19, Config!$R$9, IF(E73&lt;=50, Config!$S$9, IF(E73&gt;50, Config!$T$9, "")))))),"ERROR")))</f>
        <v>7</v>
      </c>
    </row>
    <row r="74" spans="1:6" x14ac:dyDescent="0.25">
      <c r="A74">
        <v>70</v>
      </c>
      <c r="B74" s="6" t="s">
        <v>152</v>
      </c>
      <c r="C74" t="s">
        <v>7</v>
      </c>
      <c r="D74">
        <v>1</v>
      </c>
      <c r="E74">
        <v>3</v>
      </c>
      <c r="F74">
        <f>IF(OR(D74="",E74=""),"-",IF(C74=Config!$Q$2,IF(D74=1,IF(E74&lt;=19,Config!$R$3,IF(E74&lt;=50,Config!$S$3,IF(E74&gt;50,Config!$T$3,""))),IF(AND(D74&gt;=2,D74&lt;=5),IF(E74&lt;=19,Config!$R$4,IF(E74&lt;=50,Config!$S$4,IF(E74&gt;50,Config!$T$4,""))),IF(D74&gt;5,IF(E74&lt;=19,Config!$R$5,IF(E74&lt;=50,Config!$S$5,IF(E74&gt;50,Config!$T$5,"")))))),IF(C74=Config!$Q$6,IF(D74=1, IF(E74&lt;=19, Config!$R$7, IF(E74&lt;=50, Config!$S$7, IF(E74&gt;50, Config!$T$7, ""))), IF(AND(D74&gt;=2, D74&lt;=5), IF(E74&lt;=19, Config!$R$8, IF(E74&lt;=50, Config!$S$8, IF(E74&gt;50, Config!$T$8, ""))), IF(D74&gt;5, IF(E74&lt;=19, Config!$R$9, IF(E74&lt;=50, Config!$S$9, IF(E74&gt;50, Config!$T$9, "")))))),"ERROR")))</f>
        <v>7</v>
      </c>
    </row>
    <row r="75" spans="1:6" ht="30" x14ac:dyDescent="0.25">
      <c r="A75">
        <v>71</v>
      </c>
      <c r="B75" s="6" t="s">
        <v>153</v>
      </c>
      <c r="C75" t="s">
        <v>7</v>
      </c>
      <c r="D75">
        <v>1</v>
      </c>
      <c r="E75">
        <v>3</v>
      </c>
      <c r="F75">
        <f>IF(OR(D75="",E75=""),"-",IF(C75=Config!$Q$2,IF(D75=1,IF(E75&lt;=19,Config!$R$3,IF(E75&lt;=50,Config!$S$3,IF(E75&gt;50,Config!$T$3,""))),IF(AND(D75&gt;=2,D75&lt;=5),IF(E75&lt;=19,Config!$R$4,IF(E75&lt;=50,Config!$S$4,IF(E75&gt;50,Config!$T$4,""))),IF(D75&gt;5,IF(E75&lt;=19,Config!$R$5,IF(E75&lt;=50,Config!$S$5,IF(E75&gt;50,Config!$T$5,"")))))),IF(C75=Config!$Q$6,IF(D75=1, IF(E75&lt;=19, Config!$R$7, IF(E75&lt;=50, Config!$S$7, IF(E75&gt;50, Config!$T$7, ""))), IF(AND(D75&gt;=2, D75&lt;=5), IF(E75&lt;=19, Config!$R$8, IF(E75&lt;=50, Config!$S$8, IF(E75&gt;50, Config!$T$8, ""))), IF(D75&gt;5, IF(E75&lt;=19, Config!$R$9, IF(E75&lt;=50, Config!$S$9, IF(E75&gt;50, Config!$T$9, "")))))),"ERROR")))</f>
        <v>7</v>
      </c>
    </row>
    <row r="76" spans="1:6" x14ac:dyDescent="0.25">
      <c r="A76">
        <v>72</v>
      </c>
      <c r="B76" s="35" t="s">
        <v>170</v>
      </c>
      <c r="C76" t="s">
        <v>7</v>
      </c>
      <c r="D76">
        <v>1</v>
      </c>
      <c r="E76">
        <v>3</v>
      </c>
      <c r="F76">
        <f>IF(OR(D76="",E76=""),"-",IF(C76=Config!$Q$2,IF(D76=1,IF(E76&lt;=19,Config!$R$3,IF(E76&lt;=50,Config!$S$3,IF(E76&gt;50,Config!$T$3,""))),IF(AND(D76&gt;=2,D76&lt;=5),IF(E76&lt;=19,Config!$R$4,IF(E76&lt;=50,Config!$S$4,IF(E76&gt;50,Config!$T$4,""))),IF(D76&gt;5,IF(E76&lt;=19,Config!$R$5,IF(E76&lt;=50,Config!$S$5,IF(E76&gt;50,Config!$T$5,"")))))),IF(C76=Config!$Q$6,IF(D76=1, IF(E76&lt;=19, Config!$R$7, IF(E76&lt;=50, Config!$S$7, IF(E76&gt;50, Config!$T$7, ""))), IF(AND(D76&gt;=2, D76&lt;=5), IF(E76&lt;=19, Config!$R$8, IF(E76&lt;=50, Config!$S$8, IF(E76&gt;50, Config!$T$8, ""))), IF(D76&gt;5, IF(E76&lt;=19, Config!$R$9, IF(E76&lt;=50, Config!$S$9, IF(E76&gt;50, Config!$T$9, "")))))),"ERROR")))</f>
        <v>7</v>
      </c>
    </row>
    <row r="77" spans="1:6" x14ac:dyDescent="0.25">
      <c r="A77">
        <v>73</v>
      </c>
      <c r="B77" s="35" t="s">
        <v>173</v>
      </c>
      <c r="C77" t="s">
        <v>7</v>
      </c>
      <c r="D77">
        <v>3</v>
      </c>
      <c r="E77">
        <v>4</v>
      </c>
      <c r="F77">
        <f>IF(OR(D77="",E77=""),"-",IF(C77=Config!$Q$2,IF(D77=1,IF(E77&lt;=19,Config!$R$3,IF(E77&lt;=50,Config!$S$3,IF(E77&gt;50,Config!$T$3,""))),IF(AND(D77&gt;=2,D77&lt;=5),IF(E77&lt;=19,Config!$R$4,IF(E77&lt;=50,Config!$S$4,IF(E77&gt;50,Config!$T$4,""))),IF(D77&gt;5,IF(E77&lt;=19,Config!$R$5,IF(E77&lt;=50,Config!$S$5,IF(E77&gt;50,Config!$T$5,"")))))),IF(C77=Config!$Q$6,IF(D77=1, IF(E77&lt;=19, Config!$R$7, IF(E77&lt;=50, Config!$S$7, IF(E77&gt;50, Config!$T$7, ""))), IF(AND(D77&gt;=2, D77&lt;=5), IF(E77&lt;=19, Config!$R$8, IF(E77&lt;=50, Config!$S$8, IF(E77&gt;50, Config!$T$8, ""))), IF(D77&gt;5, IF(E77&lt;=19, Config!$R$9, IF(E77&lt;=50, Config!$S$9, IF(E77&gt;50, Config!$T$9, "")))))),"ERROR")))</f>
        <v>7</v>
      </c>
    </row>
    <row r="78" spans="1:6" x14ac:dyDescent="0.25">
      <c r="A78">
        <v>74</v>
      </c>
      <c r="B78" s="35" t="s">
        <v>177</v>
      </c>
      <c r="C78" t="s">
        <v>7</v>
      </c>
      <c r="D78">
        <v>1</v>
      </c>
      <c r="E78">
        <v>4</v>
      </c>
      <c r="F78">
        <f>IF(OR(D78="",E78=""),"-",IF(C78=Config!$Q$2,IF(D78=1,IF(E78&lt;=19,Config!$R$3,IF(E78&lt;=50,Config!$S$3,IF(E78&gt;50,Config!$T$3,""))),IF(AND(D78&gt;=2,D78&lt;=5),IF(E78&lt;=19,Config!$R$4,IF(E78&lt;=50,Config!$S$4,IF(E78&gt;50,Config!$T$4,""))),IF(D78&gt;5,IF(E78&lt;=19,Config!$R$5,IF(E78&lt;=50,Config!$S$5,IF(E78&gt;50,Config!$T$5,"")))))),IF(C78=Config!$Q$6,IF(D78=1, IF(E78&lt;=19, Config!$R$7, IF(E78&lt;=50, Config!$S$7, IF(E78&gt;50, Config!$T$7, ""))), IF(AND(D78&gt;=2, D78&lt;=5), IF(E78&lt;=19, Config!$R$8, IF(E78&lt;=50, Config!$S$8, IF(E78&gt;50, Config!$T$8, ""))), IF(D78&gt;5, IF(E78&lt;=19, Config!$R$9, IF(E78&lt;=50, Config!$S$9, IF(E78&gt;50, Config!$T$9, "")))))),"ERROR")))</f>
        <v>7</v>
      </c>
    </row>
    <row r="79" spans="1:6" x14ac:dyDescent="0.25">
      <c r="A79">
        <v>75</v>
      </c>
      <c r="B79" s="6" t="s">
        <v>179</v>
      </c>
      <c r="C79" t="s">
        <v>7</v>
      </c>
      <c r="D79">
        <v>2</v>
      </c>
      <c r="E79">
        <v>4</v>
      </c>
      <c r="F79">
        <f>IF(OR(D79="",E79=""),"-",IF(C79=Config!$Q$2,IF(D79=1,IF(E79&lt;=19,Config!$R$3,IF(E79&lt;=50,Config!$S$3,IF(E79&gt;50,Config!$T$3,""))),IF(AND(D79&gt;=2,D79&lt;=5),IF(E79&lt;=19,Config!$R$4,IF(E79&lt;=50,Config!$S$4,IF(E79&gt;50,Config!$T$4,""))),IF(D79&gt;5,IF(E79&lt;=19,Config!$R$5,IF(E79&lt;=50,Config!$S$5,IF(E79&gt;50,Config!$T$5,"")))))),IF(C79=Config!$Q$6,IF(D79=1, IF(E79&lt;=19, Config!$R$7, IF(E79&lt;=50, Config!$S$7, IF(E79&gt;50, Config!$T$7, ""))), IF(AND(D79&gt;=2, D79&lt;=5), IF(E79&lt;=19, Config!$R$8, IF(E79&lt;=50, Config!$S$8, IF(E79&gt;50, Config!$T$8, ""))), IF(D79&gt;5, IF(E79&lt;=19, Config!$R$9, IF(E79&lt;=50, Config!$S$9, IF(E79&gt;50, Config!$T$9, "")))))),"ERROR")))</f>
        <v>7</v>
      </c>
    </row>
    <row r="80" spans="1:6" x14ac:dyDescent="0.25">
      <c r="A80">
        <v>76</v>
      </c>
      <c r="B80" s="6" t="s">
        <v>180</v>
      </c>
      <c r="C80" t="s">
        <v>7</v>
      </c>
      <c r="D80">
        <v>1</v>
      </c>
      <c r="E80">
        <v>4</v>
      </c>
      <c r="F80">
        <f>IF(OR(D80="",E80=""),"-",IF(C80=Config!$Q$2,IF(D80=1,IF(E80&lt;=19,Config!$R$3,IF(E80&lt;=50,Config!$S$3,IF(E80&gt;50,Config!$T$3,""))),IF(AND(D80&gt;=2,D80&lt;=5),IF(E80&lt;=19,Config!$R$4,IF(E80&lt;=50,Config!$S$4,IF(E80&gt;50,Config!$T$4,""))),IF(D80&gt;5,IF(E80&lt;=19,Config!$R$5,IF(E80&lt;=50,Config!$S$5,IF(E80&gt;50,Config!$T$5,"")))))),IF(C80=Config!$Q$6,IF(D80=1, IF(E80&lt;=19, Config!$R$7, IF(E80&lt;=50, Config!$S$7, IF(E80&gt;50, Config!$T$7, ""))), IF(AND(D80&gt;=2, D80&lt;=5), IF(E80&lt;=19, Config!$R$8, IF(E80&lt;=50, Config!$S$8, IF(E80&gt;50, Config!$T$8, ""))), IF(D80&gt;5, IF(E80&lt;=19, Config!$R$9, IF(E80&lt;=50, Config!$S$9, IF(E80&gt;50, Config!$T$9, "")))))),"ERROR")))</f>
        <v>7</v>
      </c>
    </row>
    <row r="81" spans="1:6" x14ac:dyDescent="0.25">
      <c r="A81">
        <v>77</v>
      </c>
      <c r="B81" s="35" t="s">
        <v>188</v>
      </c>
      <c r="C81" t="s">
        <v>7</v>
      </c>
      <c r="D81">
        <v>1</v>
      </c>
      <c r="E81">
        <v>5</v>
      </c>
      <c r="F81">
        <f>IF(OR(D81="",E81=""),"-",IF(C81=Config!$Q$2,IF(D81=1,IF(E81&lt;=19,Config!$R$3,IF(E81&lt;=50,Config!$S$3,IF(E81&gt;50,Config!$T$3,""))),IF(AND(D81&gt;=2,D81&lt;=5),IF(E81&lt;=19,Config!$R$4,IF(E81&lt;=50,Config!$S$4,IF(E81&gt;50,Config!$T$4,""))),IF(D81&gt;5,IF(E81&lt;=19,Config!$R$5,IF(E81&lt;=50,Config!$S$5,IF(E81&gt;50,Config!$T$5,"")))))),IF(C81=Config!$Q$6,IF(D81=1, IF(E81&lt;=19, Config!$R$7, IF(E81&lt;=50, Config!$S$7, IF(E81&gt;50, Config!$T$7, ""))), IF(AND(D81&gt;=2, D81&lt;=5), IF(E81&lt;=19, Config!$R$8, IF(E81&lt;=50, Config!$S$8, IF(E81&gt;50, Config!$T$8, ""))), IF(D81&gt;5, IF(E81&lt;=19, Config!$R$9, IF(E81&lt;=50, Config!$S$9, IF(E81&gt;50, Config!$T$9, "")))))),"ERROR")))</f>
        <v>7</v>
      </c>
    </row>
    <row r="82" spans="1:6" x14ac:dyDescent="0.25">
      <c r="A82">
        <v>78</v>
      </c>
      <c r="B82" s="35" t="s">
        <v>189</v>
      </c>
      <c r="C82" t="s">
        <v>7</v>
      </c>
      <c r="D82">
        <v>1</v>
      </c>
      <c r="E82">
        <v>3</v>
      </c>
      <c r="F82">
        <f>IF(OR(D82="",E82=""),"-",IF(C82=Config!$Q$2,IF(D82=1,IF(E82&lt;=19,Config!$R$3,IF(E82&lt;=50,Config!$S$3,IF(E82&gt;50,Config!$T$3,""))),IF(AND(D82&gt;=2,D82&lt;=5),IF(E82&lt;=19,Config!$R$4,IF(E82&lt;=50,Config!$S$4,IF(E82&gt;50,Config!$T$4,""))),IF(D82&gt;5,IF(E82&lt;=19,Config!$R$5,IF(E82&lt;=50,Config!$S$5,IF(E82&gt;50,Config!$T$5,"")))))),IF(C82=Config!$Q$6,IF(D82=1, IF(E82&lt;=19, Config!$R$7, IF(E82&lt;=50, Config!$S$7, IF(E82&gt;50, Config!$T$7, ""))), IF(AND(D82&gt;=2, D82&lt;=5), IF(E82&lt;=19, Config!$R$8, IF(E82&lt;=50, Config!$S$8, IF(E82&gt;50, Config!$T$8, ""))), IF(D82&gt;5, IF(E82&lt;=19, Config!$R$9, IF(E82&lt;=50, Config!$S$9, IF(E82&gt;50, Config!$T$9, "")))))),"ERROR")))</f>
        <v>7</v>
      </c>
    </row>
    <row r="83" spans="1:6" x14ac:dyDescent="0.25">
      <c r="A83">
        <v>79</v>
      </c>
      <c r="B83" s="35" t="s">
        <v>190</v>
      </c>
      <c r="C83" t="s">
        <v>7</v>
      </c>
      <c r="D83">
        <v>1</v>
      </c>
      <c r="E83">
        <v>2</v>
      </c>
      <c r="F83">
        <f>IF(OR(D83="",E83=""),"-",IF(C83=Config!$Q$2,IF(D83=1,IF(E83&lt;=19,Config!$R$3,IF(E83&lt;=50,Config!$S$3,IF(E83&gt;50,Config!$T$3,""))),IF(AND(D83&gt;=2,D83&lt;=5),IF(E83&lt;=19,Config!$R$4,IF(E83&lt;=50,Config!$S$4,IF(E83&gt;50,Config!$T$4,""))),IF(D83&gt;5,IF(E83&lt;=19,Config!$R$5,IF(E83&lt;=50,Config!$S$5,IF(E83&gt;50,Config!$T$5,"")))))),IF(C83=Config!$Q$6,IF(D83=1, IF(E83&lt;=19, Config!$R$7, IF(E83&lt;=50, Config!$S$7, IF(E83&gt;50, Config!$T$7, ""))), IF(AND(D83&gt;=2, D83&lt;=5), IF(E83&lt;=19, Config!$R$8, IF(E83&lt;=50, Config!$S$8, IF(E83&gt;50, Config!$T$8, ""))), IF(D83&gt;5, IF(E83&lt;=19, Config!$R$9, IF(E83&lt;=50, Config!$S$9, IF(E83&gt;50, Config!$T$9, "")))))),"ERROR")))</f>
        <v>7</v>
      </c>
    </row>
    <row r="84" spans="1:6" x14ac:dyDescent="0.25">
      <c r="A84">
        <v>80</v>
      </c>
      <c r="B84" s="35" t="s">
        <v>189</v>
      </c>
      <c r="C84" t="s">
        <v>7</v>
      </c>
      <c r="D84">
        <v>2</v>
      </c>
      <c r="E84">
        <v>2</v>
      </c>
      <c r="F84">
        <f>IF(OR(D84="",E84=""),"-",IF(C84=Config!$Q$2,IF(D84=1,IF(E84&lt;=19,Config!$R$3,IF(E84&lt;=50,Config!$S$3,IF(E84&gt;50,Config!$T$3,""))),IF(AND(D84&gt;=2,D84&lt;=5),IF(E84&lt;=19,Config!$R$4,IF(E84&lt;=50,Config!$S$4,IF(E84&gt;50,Config!$T$4,""))),IF(D84&gt;5,IF(E84&lt;=19,Config!$R$5,IF(E84&lt;=50,Config!$S$5,IF(E84&gt;50,Config!$T$5,"")))))),IF(C84=Config!$Q$6,IF(D84=1, IF(E84&lt;=19, Config!$R$7, IF(E84&lt;=50, Config!$S$7, IF(E84&gt;50, Config!$T$7, ""))), IF(AND(D84&gt;=2, D84&lt;=5), IF(E84&lt;=19, Config!$R$8, IF(E84&lt;=50, Config!$S$8, IF(E84&gt;50, Config!$T$8, ""))), IF(D84&gt;5, IF(E84&lt;=19, Config!$R$9, IF(E84&lt;=50, Config!$S$9, IF(E84&gt;50, Config!$T$9, "")))))),"ERROR")))</f>
        <v>7</v>
      </c>
    </row>
    <row r="85" spans="1:6" x14ac:dyDescent="0.25">
      <c r="A85">
        <v>81</v>
      </c>
      <c r="B85" s="34" t="s">
        <v>193</v>
      </c>
      <c r="C85" t="s">
        <v>7</v>
      </c>
      <c r="D85">
        <v>4</v>
      </c>
      <c r="E85">
        <v>7</v>
      </c>
      <c r="F85">
        <f>IF(OR(D85="",E85=""),"-",IF(C85=Config!$Q$2,IF(D85=1,IF(E85&lt;=19,Config!$R$3,IF(E85&lt;=50,Config!$S$3,IF(E85&gt;50,Config!$T$3,""))),IF(AND(D85&gt;=2,D85&lt;=5),IF(E85&lt;=19,Config!$R$4,IF(E85&lt;=50,Config!$S$4,IF(E85&gt;50,Config!$T$4,""))),IF(D85&gt;5,IF(E85&lt;=19,Config!$R$5,IF(E85&lt;=50,Config!$S$5,IF(E85&gt;50,Config!$T$5,"")))))),IF(C85=Config!$Q$6,IF(D85=1, IF(E85&lt;=19, Config!$R$7, IF(E85&lt;=50, Config!$S$7, IF(E85&gt;50, Config!$T$7, ""))), IF(AND(D85&gt;=2, D85&lt;=5), IF(E85&lt;=19, Config!$R$8, IF(E85&lt;=50, Config!$S$8, IF(E85&gt;50, Config!$T$8, ""))), IF(D85&gt;5, IF(E85&lt;=19, Config!$R$9, IF(E85&lt;=50, Config!$S$9, IF(E85&gt;50, Config!$T$9, "")))))),"ERROR")))</f>
        <v>7</v>
      </c>
    </row>
    <row r="86" spans="1:6" x14ac:dyDescent="0.25">
      <c r="A86">
        <v>82</v>
      </c>
      <c r="B86" s="35" t="s">
        <v>194</v>
      </c>
      <c r="C86" t="s">
        <v>7</v>
      </c>
      <c r="D86">
        <v>1</v>
      </c>
      <c r="E86">
        <v>3</v>
      </c>
      <c r="F86">
        <f>IF(OR(D86="",E86=""),"-",IF(C86=Config!$Q$2,IF(D86=1,IF(E86&lt;=19,Config!$R$3,IF(E86&lt;=50,Config!$S$3,IF(E86&gt;50,Config!$T$3,""))),IF(AND(D86&gt;=2,D86&lt;=5),IF(E86&lt;=19,Config!$R$4,IF(E86&lt;=50,Config!$S$4,IF(E86&gt;50,Config!$T$4,""))),IF(D86&gt;5,IF(E86&lt;=19,Config!$R$5,IF(E86&lt;=50,Config!$S$5,IF(E86&gt;50,Config!$T$5,"")))))),IF(C86=Config!$Q$6,IF(D86=1, IF(E86&lt;=19, Config!$R$7, IF(E86&lt;=50, Config!$S$7, IF(E86&gt;50, Config!$T$7, ""))), IF(AND(D86&gt;=2, D86&lt;=5), IF(E86&lt;=19, Config!$R$8, IF(E86&lt;=50, Config!$S$8, IF(E86&gt;50, Config!$T$8, ""))), IF(D86&gt;5, IF(E86&lt;=19, Config!$R$9, IF(E86&lt;=50, Config!$S$9, IF(E86&gt;50, Config!$T$9, "")))))),"ERROR")))</f>
        <v>7</v>
      </c>
    </row>
    <row r="87" spans="1:6" x14ac:dyDescent="0.25">
      <c r="A87">
        <v>83</v>
      </c>
      <c r="B87" s="35" t="s">
        <v>195</v>
      </c>
      <c r="C87" t="s">
        <v>7</v>
      </c>
      <c r="D87">
        <v>1</v>
      </c>
      <c r="E87">
        <v>3</v>
      </c>
      <c r="F87">
        <f>IF(OR(D87="",E87=""),"-",IF(C87=Config!$Q$2,IF(D87=1,IF(E87&lt;=19,Config!$R$3,IF(E87&lt;=50,Config!$S$3,IF(E87&gt;50,Config!$T$3,""))),IF(AND(D87&gt;=2,D87&lt;=5),IF(E87&lt;=19,Config!$R$4,IF(E87&lt;=50,Config!$S$4,IF(E87&gt;50,Config!$T$4,""))),IF(D87&gt;5,IF(E87&lt;=19,Config!$R$5,IF(E87&lt;=50,Config!$S$5,IF(E87&gt;50,Config!$T$5,"")))))),IF(C87=Config!$Q$6,IF(D87=1, IF(E87&lt;=19, Config!$R$7, IF(E87&lt;=50, Config!$S$7, IF(E87&gt;50, Config!$T$7, ""))), IF(AND(D87&gt;=2, D87&lt;=5), IF(E87&lt;=19, Config!$R$8, IF(E87&lt;=50, Config!$S$8, IF(E87&gt;50, Config!$T$8, ""))), IF(D87&gt;5, IF(E87&lt;=19, Config!$R$9, IF(E87&lt;=50, Config!$S$9, IF(E87&gt;50, Config!$T$9, "")))))),"ERROR")))</f>
        <v>7</v>
      </c>
    </row>
    <row r="88" spans="1:6" x14ac:dyDescent="0.25">
      <c r="A88">
        <v>84</v>
      </c>
      <c r="B88" s="35" t="s">
        <v>200</v>
      </c>
      <c r="C88" t="s">
        <v>7</v>
      </c>
      <c r="D88">
        <v>1</v>
      </c>
      <c r="E88">
        <v>6</v>
      </c>
      <c r="F88">
        <f>IF(OR(D88="",E88=""),"-",IF(C88=Config!$Q$2,IF(D88=1,IF(E88&lt;=19,Config!$R$3,IF(E88&lt;=50,Config!$S$3,IF(E88&gt;50,Config!$T$3,""))),IF(AND(D88&gt;=2,D88&lt;=5),IF(E88&lt;=19,Config!$R$4,IF(E88&lt;=50,Config!$S$4,IF(E88&gt;50,Config!$T$4,""))),IF(D88&gt;5,IF(E88&lt;=19,Config!$R$5,IF(E88&lt;=50,Config!$S$5,IF(E88&gt;50,Config!$T$5,"")))))),IF(C88=Config!$Q$6,IF(D88=1, IF(E88&lt;=19, Config!$R$7, IF(E88&lt;=50, Config!$S$7, IF(E88&gt;50, Config!$T$7, ""))), IF(AND(D88&gt;=2, D88&lt;=5), IF(E88&lt;=19, Config!$R$8, IF(E88&lt;=50, Config!$S$8, IF(E88&gt;50, Config!$T$8, ""))), IF(D88&gt;5, IF(E88&lt;=19, Config!$R$9, IF(E88&lt;=50, Config!$S$9, IF(E88&gt;50, Config!$T$9, "")))))),"ERROR")))</f>
        <v>7</v>
      </c>
    </row>
    <row r="89" spans="1:6" x14ac:dyDescent="0.25">
      <c r="A89">
        <v>85</v>
      </c>
      <c r="B89" s="6" t="s">
        <v>202</v>
      </c>
      <c r="C89" t="s">
        <v>7</v>
      </c>
      <c r="D89">
        <v>2</v>
      </c>
      <c r="E89">
        <v>5</v>
      </c>
      <c r="F89">
        <f>IF(OR(D89="",E89=""),"-",IF(C89=Config!$Q$2,IF(D89=1,IF(E89&lt;=19,Config!$R$3,IF(E89&lt;=50,Config!$S$3,IF(E89&gt;50,Config!$T$3,""))),IF(AND(D89&gt;=2,D89&lt;=5),IF(E89&lt;=19,Config!$R$4,IF(E89&lt;=50,Config!$S$4,IF(E89&gt;50,Config!$T$4,""))),IF(D89&gt;5,IF(E89&lt;=19,Config!$R$5,IF(E89&lt;=50,Config!$S$5,IF(E89&gt;50,Config!$T$5,"")))))),IF(C89=Config!$Q$6,IF(D89=1, IF(E89&lt;=19, Config!$R$7, IF(E89&lt;=50, Config!$S$7, IF(E89&gt;50, Config!$T$7, ""))), IF(AND(D89&gt;=2, D89&lt;=5), IF(E89&lt;=19, Config!$R$8, IF(E89&lt;=50, Config!$S$8, IF(E89&gt;50, Config!$T$8, ""))), IF(D89&gt;5, IF(E89&lt;=19, Config!$R$9, IF(E89&lt;=50, Config!$S$9, IF(E89&gt;50, Config!$T$9, "")))))),"ERROR")))</f>
        <v>7</v>
      </c>
    </row>
    <row r="90" spans="1:6" x14ac:dyDescent="0.25">
      <c r="A90">
        <v>86</v>
      </c>
      <c r="B90" s="35" t="s">
        <v>201</v>
      </c>
      <c r="C90" t="s">
        <v>7</v>
      </c>
      <c r="D90">
        <v>1</v>
      </c>
      <c r="E90">
        <v>2</v>
      </c>
      <c r="F90">
        <f>IF(OR(D90="",E90=""),"-",IF(C90=Config!$Q$2,IF(D90=1,IF(E90&lt;=19,Config!$R$3,IF(E90&lt;=50,Config!$S$3,IF(E90&gt;50,Config!$T$3,""))),IF(AND(D90&gt;=2,D90&lt;=5),IF(E90&lt;=19,Config!$R$4,IF(E90&lt;=50,Config!$S$4,IF(E90&gt;50,Config!$T$4,""))),IF(D90&gt;5,IF(E90&lt;=19,Config!$R$5,IF(E90&lt;=50,Config!$S$5,IF(E90&gt;50,Config!$T$5,"")))))),IF(C90=Config!$Q$6,IF(D90=1, IF(E90&lt;=19, Config!$R$7, IF(E90&lt;=50, Config!$S$7, IF(E90&gt;50, Config!$T$7, ""))), IF(AND(D90&gt;=2, D90&lt;=5), IF(E90&lt;=19, Config!$R$8, IF(E90&lt;=50, Config!$S$8, IF(E90&gt;50, Config!$T$8, ""))), IF(D90&gt;5, IF(E90&lt;=19, Config!$R$9, IF(E90&lt;=50, Config!$S$9, IF(E90&gt;50, Config!$T$9, "")))))),"ERROR")))</f>
        <v>7</v>
      </c>
    </row>
    <row r="91" spans="1:6" x14ac:dyDescent="0.25">
      <c r="A91">
        <v>87</v>
      </c>
      <c r="B91" s="34" t="s">
        <v>205</v>
      </c>
      <c r="C91" t="s">
        <v>7</v>
      </c>
      <c r="D91">
        <v>4</v>
      </c>
      <c r="E91">
        <v>13</v>
      </c>
      <c r="F91">
        <f>IF(OR(D91="",E91=""),"-",IF(C91=Config!$Q$2,IF(D91=1,IF(E91&lt;=19,Config!$R$3,IF(E91&lt;=50,Config!$S$3,IF(E91&gt;50,Config!$T$3,""))),IF(AND(D91&gt;=2,D91&lt;=5),IF(E91&lt;=19,Config!$R$4,IF(E91&lt;=50,Config!$S$4,IF(E91&gt;50,Config!$T$4,""))),IF(D91&gt;5,IF(E91&lt;=19,Config!$R$5,IF(E91&lt;=50,Config!$S$5,IF(E91&gt;50,Config!$T$5,"")))))),IF(C91=Config!$Q$6,IF(D91=1, IF(E91&lt;=19, Config!$R$7, IF(E91&lt;=50, Config!$S$7, IF(E91&gt;50, Config!$T$7, ""))), IF(AND(D91&gt;=2, D91&lt;=5), IF(E91&lt;=19, Config!$R$8, IF(E91&lt;=50, Config!$S$8, IF(E91&gt;50, Config!$T$8, ""))), IF(D91&gt;5, IF(E91&lt;=19, Config!$R$9, IF(E91&lt;=50, Config!$S$9, IF(E91&gt;50, Config!$T$9, "")))))),"ERROR")))</f>
        <v>7</v>
      </c>
    </row>
    <row r="92" spans="1:6" x14ac:dyDescent="0.25">
      <c r="A92">
        <v>88</v>
      </c>
      <c r="B92" s="34" t="s">
        <v>206</v>
      </c>
      <c r="C92" t="s">
        <v>7</v>
      </c>
      <c r="D92">
        <v>2</v>
      </c>
      <c r="E92">
        <v>4</v>
      </c>
      <c r="F92">
        <f>IF(OR(D92="",E92=""),"-",IF(C92=Config!$Q$2,IF(D92=1,IF(E92&lt;=19,Config!$R$3,IF(E92&lt;=50,Config!$S$3,IF(E92&gt;50,Config!$T$3,""))),IF(AND(D92&gt;=2,D92&lt;=5),IF(E92&lt;=19,Config!$R$4,IF(E92&lt;=50,Config!$S$4,IF(E92&gt;50,Config!$T$4,""))),IF(D92&gt;5,IF(E92&lt;=19,Config!$R$5,IF(E92&lt;=50,Config!$S$5,IF(E92&gt;50,Config!$T$5,"")))))),IF(C92=Config!$Q$6,IF(D92=1, IF(E92&lt;=19, Config!$R$7, IF(E92&lt;=50, Config!$S$7, IF(E92&gt;50, Config!$T$7, ""))), IF(AND(D92&gt;=2, D92&lt;=5), IF(E92&lt;=19, Config!$R$8, IF(E92&lt;=50, Config!$S$8, IF(E92&gt;50, Config!$T$8, ""))), IF(D92&gt;5, IF(E92&lt;=19, Config!$R$9, IF(E92&lt;=50, Config!$S$9, IF(E92&gt;50, Config!$T$9, "")))))),"ERROR")))</f>
        <v>7</v>
      </c>
    </row>
    <row r="93" spans="1:6" x14ac:dyDescent="0.25">
      <c r="A93">
        <v>89</v>
      </c>
      <c r="B93" s="34" t="s">
        <v>207</v>
      </c>
      <c r="C93" t="s">
        <v>7</v>
      </c>
      <c r="D93">
        <v>2</v>
      </c>
      <c r="E93">
        <v>3</v>
      </c>
      <c r="F93">
        <f>IF(OR(D93="",E93=""),"-",IF(C93=Config!$Q$2,IF(D93=1,IF(E93&lt;=19,Config!$R$3,IF(E93&lt;=50,Config!$S$3,IF(E93&gt;50,Config!$T$3,""))),IF(AND(D93&gt;=2,D93&lt;=5),IF(E93&lt;=19,Config!$R$4,IF(E93&lt;=50,Config!$S$4,IF(E93&gt;50,Config!$T$4,""))),IF(D93&gt;5,IF(E93&lt;=19,Config!$R$5,IF(E93&lt;=50,Config!$S$5,IF(E93&gt;50,Config!$T$5,"")))))),IF(C93=Config!$Q$6,IF(D93=1, IF(E93&lt;=19, Config!$R$7, IF(E93&lt;=50, Config!$S$7, IF(E93&gt;50, Config!$T$7, ""))), IF(AND(D93&gt;=2, D93&lt;=5), IF(E93&lt;=19, Config!$R$8, IF(E93&lt;=50, Config!$S$8, IF(E93&gt;50, Config!$T$8, ""))), IF(D93&gt;5, IF(E93&lt;=19, Config!$R$9, IF(E93&lt;=50, Config!$S$9, IF(E93&gt;50, Config!$T$9, "")))))),"ERROR")))</f>
        <v>7</v>
      </c>
    </row>
    <row r="94" spans="1:6" x14ac:dyDescent="0.25">
      <c r="A94">
        <v>90</v>
      </c>
      <c r="B94" s="34" t="s">
        <v>208</v>
      </c>
      <c r="C94" t="s">
        <v>7</v>
      </c>
      <c r="D94">
        <v>1</v>
      </c>
      <c r="E94">
        <v>3</v>
      </c>
      <c r="F94">
        <f>IF(OR(D94="",E94=""),"-",IF(C94=Config!$Q$2,IF(D94=1,IF(E94&lt;=19,Config!$R$3,IF(E94&lt;=50,Config!$S$3,IF(E94&gt;50,Config!$T$3,""))),IF(AND(D94&gt;=2,D94&lt;=5),IF(E94&lt;=19,Config!$R$4,IF(E94&lt;=50,Config!$S$4,IF(E94&gt;50,Config!$T$4,""))),IF(D94&gt;5,IF(E94&lt;=19,Config!$R$5,IF(E94&lt;=50,Config!$S$5,IF(E94&gt;50,Config!$T$5,"")))))),IF(C94=Config!$Q$6,IF(D94=1, IF(E94&lt;=19, Config!$R$7, IF(E94&lt;=50, Config!$S$7, IF(E94&gt;50, Config!$T$7, ""))), IF(AND(D94&gt;=2, D94&lt;=5), IF(E94&lt;=19, Config!$R$8, IF(E94&lt;=50, Config!$S$8, IF(E94&gt;50, Config!$T$8, ""))), IF(D94&gt;5, IF(E94&lt;=19, Config!$R$9, IF(E94&lt;=50, Config!$S$9, IF(E94&gt;50, Config!$T$9, "")))))),"ERROR")))</f>
        <v>7</v>
      </c>
    </row>
    <row r="95" spans="1:6" x14ac:dyDescent="0.25">
      <c r="A95">
        <v>91</v>
      </c>
      <c r="B95" t="s">
        <v>211</v>
      </c>
      <c r="C95" t="s">
        <v>7</v>
      </c>
      <c r="D95">
        <v>3</v>
      </c>
      <c r="E95">
        <v>9</v>
      </c>
      <c r="F95">
        <f>IF(OR(D95="",E95=""),"-",IF(C95=Config!$Q$2,IF(D95=1,IF(E95&lt;=19,Config!$R$3,IF(E95&lt;=50,Config!$S$3,IF(E95&gt;50,Config!$T$3,""))),IF(AND(D95&gt;=2,D95&lt;=5),IF(E95&lt;=19,Config!$R$4,IF(E95&lt;=50,Config!$S$4,IF(E95&gt;50,Config!$T$4,""))),IF(D95&gt;5,IF(E95&lt;=19,Config!$R$5,IF(E95&lt;=50,Config!$S$5,IF(E95&gt;50,Config!$T$5,"")))))),IF(C95=Config!$Q$6,IF(D95=1, IF(E95&lt;=19, Config!$R$7, IF(E95&lt;=50, Config!$S$7, IF(E95&gt;50, Config!$T$7, ""))), IF(AND(D95&gt;=2, D95&lt;=5), IF(E95&lt;=19, Config!$R$8, IF(E95&lt;=50, Config!$S$8, IF(E95&gt;50, Config!$T$8, ""))), IF(D95&gt;5, IF(E95&lt;=19, Config!$R$9, IF(E95&lt;=50, Config!$S$9, IF(E95&gt;50, Config!$T$9, "")))))),"ERROR")))</f>
        <v>7</v>
      </c>
    </row>
    <row r="96" spans="1:6" x14ac:dyDescent="0.25">
      <c r="A96">
        <v>92</v>
      </c>
      <c r="B96" s="34" t="s">
        <v>216</v>
      </c>
      <c r="C96" t="s">
        <v>7</v>
      </c>
      <c r="D96">
        <v>3</v>
      </c>
      <c r="E96">
        <v>11</v>
      </c>
      <c r="F96">
        <f>IF(OR(D96="",E96=""),"-",IF(C96=Config!$Q$2,IF(D96=1,IF(E96&lt;=19,Config!$R$3,IF(E96&lt;=50,Config!$S$3,IF(E96&gt;50,Config!$T$3,""))),IF(AND(D96&gt;=2,D96&lt;=5),IF(E96&lt;=19,Config!$R$4,IF(E96&lt;=50,Config!$S$4,IF(E96&gt;50,Config!$T$4,""))),IF(D96&gt;5,IF(E96&lt;=19,Config!$R$5,IF(E96&lt;=50,Config!$S$5,IF(E96&gt;50,Config!$T$5,"")))))),IF(C96=Config!$Q$6,IF(D96=1, IF(E96&lt;=19, Config!$R$7, IF(E96&lt;=50, Config!$S$7, IF(E96&gt;50, Config!$T$7, ""))), IF(AND(D96&gt;=2, D96&lt;=5), IF(E96&lt;=19, Config!$R$8, IF(E96&lt;=50, Config!$S$8, IF(E96&gt;50, Config!$T$8, ""))), IF(D96&gt;5, IF(E96&lt;=19, Config!$R$9, IF(E96&lt;=50, Config!$S$9, IF(E96&gt;50, Config!$T$9, "")))))),"ERROR")))</f>
        <v>7</v>
      </c>
    </row>
    <row r="97" spans="1:6" x14ac:dyDescent="0.25">
      <c r="A97">
        <v>93</v>
      </c>
      <c r="B97" s="34" t="s">
        <v>217</v>
      </c>
      <c r="C97" t="s">
        <v>7</v>
      </c>
      <c r="D97">
        <v>3</v>
      </c>
      <c r="E97">
        <v>6</v>
      </c>
      <c r="F97">
        <f>IF(OR(D97="",E97=""),"-",IF(C97=Config!$Q$2,IF(D97=1,IF(E97&lt;=19,Config!$R$3,IF(E97&lt;=50,Config!$S$3,IF(E97&gt;50,Config!$T$3,""))),IF(AND(D97&gt;=2,D97&lt;=5),IF(E97&lt;=19,Config!$R$4,IF(E97&lt;=50,Config!$S$4,IF(E97&gt;50,Config!$T$4,""))),IF(D97&gt;5,IF(E97&lt;=19,Config!$R$5,IF(E97&lt;=50,Config!$S$5,IF(E97&gt;50,Config!$T$5,"")))))),IF(C97=Config!$Q$6,IF(D97=1, IF(E97&lt;=19, Config!$R$7, IF(E97&lt;=50, Config!$S$7, IF(E97&gt;50, Config!$T$7, ""))), IF(AND(D97&gt;=2, D97&lt;=5), IF(E97&lt;=19, Config!$R$8, IF(E97&lt;=50, Config!$S$8, IF(E97&gt;50, Config!$T$8, ""))), IF(D97&gt;5, IF(E97&lt;=19, Config!$R$9, IF(E97&lt;=50, Config!$S$9, IF(E97&gt;50, Config!$T$9, "")))))),"ERROR")))</f>
        <v>7</v>
      </c>
    </row>
    <row r="98" spans="1:6" x14ac:dyDescent="0.25">
      <c r="A98">
        <v>94</v>
      </c>
      <c r="B98" s="34" t="s">
        <v>218</v>
      </c>
      <c r="C98" t="s">
        <v>7</v>
      </c>
      <c r="D98">
        <v>2</v>
      </c>
      <c r="E98">
        <v>4</v>
      </c>
      <c r="F98">
        <f>IF(OR(D98="",E98=""),"-",IF(C98=Config!$Q$2,IF(D98=1,IF(E98&lt;=19,Config!$R$3,IF(E98&lt;=50,Config!$S$3,IF(E98&gt;50,Config!$T$3,""))),IF(AND(D98&gt;=2,D98&lt;=5),IF(E98&lt;=19,Config!$R$4,IF(E98&lt;=50,Config!$S$4,IF(E98&gt;50,Config!$T$4,""))),IF(D98&gt;5,IF(E98&lt;=19,Config!$R$5,IF(E98&lt;=50,Config!$S$5,IF(E98&gt;50,Config!$T$5,"")))))),IF(C98=Config!$Q$6,IF(D98=1, IF(E98&lt;=19, Config!$R$7, IF(E98&lt;=50, Config!$S$7, IF(E98&gt;50, Config!$T$7, ""))), IF(AND(D98&gt;=2, D98&lt;=5), IF(E98&lt;=19, Config!$R$8, IF(E98&lt;=50, Config!$S$8, IF(E98&gt;50, Config!$T$8, ""))), IF(D98&gt;5, IF(E98&lt;=19, Config!$R$9, IF(E98&lt;=50, Config!$S$9, IF(E98&gt;50, Config!$T$9, "")))))),"ERROR")))</f>
        <v>7</v>
      </c>
    </row>
    <row r="99" spans="1:6" x14ac:dyDescent="0.25">
      <c r="A99">
        <v>95</v>
      </c>
      <c r="B99" s="35" t="s">
        <v>219</v>
      </c>
      <c r="C99" t="s">
        <v>7</v>
      </c>
      <c r="D99">
        <v>5</v>
      </c>
      <c r="E99">
        <v>12</v>
      </c>
      <c r="F99">
        <f>IF(OR(D99="",E99=""),"-",IF(C99=Config!$Q$2,IF(D99=1,IF(E99&lt;=19,Config!$R$3,IF(E99&lt;=50,Config!$S$3,IF(E99&gt;50,Config!$T$3,""))),IF(AND(D99&gt;=2,D99&lt;=5),IF(E99&lt;=19,Config!$R$4,IF(E99&lt;=50,Config!$S$4,IF(E99&gt;50,Config!$T$4,""))),IF(D99&gt;5,IF(E99&lt;=19,Config!$R$5,IF(E99&lt;=50,Config!$S$5,IF(E99&gt;50,Config!$T$5,"")))))),IF(C99=Config!$Q$6,IF(D99=1, IF(E99&lt;=19, Config!$R$7, IF(E99&lt;=50, Config!$S$7, IF(E99&gt;50, Config!$T$7, ""))), IF(AND(D99&gt;=2, D99&lt;=5), IF(E99&lt;=19, Config!$R$8, IF(E99&lt;=50, Config!$S$8, IF(E99&gt;50, Config!$T$8, ""))), IF(D99&gt;5, IF(E99&lt;=19, Config!$R$9, IF(E99&lt;=50, Config!$S$9, IF(E99&gt;50, Config!$T$9, "")))))),"ERROR")))</f>
        <v>7</v>
      </c>
    </row>
    <row r="100" spans="1:6" x14ac:dyDescent="0.25">
      <c r="A100">
        <v>96</v>
      </c>
      <c r="B100" s="35" t="s">
        <v>220</v>
      </c>
      <c r="C100" t="s">
        <v>7</v>
      </c>
      <c r="D100">
        <v>3</v>
      </c>
      <c r="E100">
        <v>6</v>
      </c>
      <c r="F100">
        <f>IF(OR(D100="",E100=""),"-",IF(C100=Config!$Q$2,IF(D100=1,IF(E100&lt;=19,Config!$R$3,IF(E100&lt;=50,Config!$S$3,IF(E100&gt;50,Config!$T$3,""))),IF(AND(D100&gt;=2,D100&lt;=5),IF(E100&lt;=19,Config!$R$4,IF(E100&lt;=50,Config!$S$4,IF(E100&gt;50,Config!$T$4,""))),IF(D100&gt;5,IF(E100&lt;=19,Config!$R$5,IF(E100&lt;=50,Config!$S$5,IF(E100&gt;50,Config!$T$5,"")))))),IF(C100=Config!$Q$6,IF(D100=1, IF(E100&lt;=19, Config!$R$7, IF(E100&lt;=50, Config!$S$7, IF(E100&gt;50, Config!$T$7, ""))), IF(AND(D100&gt;=2, D100&lt;=5), IF(E100&lt;=19, Config!$R$8, IF(E100&lt;=50, Config!$S$8, IF(E100&gt;50, Config!$T$8, ""))), IF(D100&gt;5, IF(E100&lt;=19, Config!$R$9, IF(E100&lt;=50, Config!$S$9, IF(E100&gt;50, Config!$T$9, "")))))),"ERROR")))</f>
        <v>7</v>
      </c>
    </row>
    <row r="101" spans="1:6" x14ac:dyDescent="0.25">
      <c r="A101">
        <v>97</v>
      </c>
      <c r="B101" s="34" t="s">
        <v>223</v>
      </c>
      <c r="C101" t="s">
        <v>7</v>
      </c>
      <c r="D101">
        <v>5</v>
      </c>
      <c r="E101">
        <v>13</v>
      </c>
      <c r="F101">
        <f>IF(OR(D101="",E101=""),"-",IF(C101=Config!$Q$2,IF(D101=1,IF(E101&lt;=19,Config!$R$3,IF(E101&lt;=50,Config!$S$3,IF(E101&gt;50,Config!$T$3,""))),IF(AND(D101&gt;=2,D101&lt;=5),IF(E101&lt;=19,Config!$R$4,IF(E101&lt;=50,Config!$S$4,IF(E101&gt;50,Config!$T$4,""))),IF(D101&gt;5,IF(E101&lt;=19,Config!$R$5,IF(E101&lt;=50,Config!$S$5,IF(E101&gt;50,Config!$T$5,"")))))),IF(C101=Config!$Q$6,IF(D101=1, IF(E101&lt;=19, Config!$R$7, IF(E101&lt;=50, Config!$S$7, IF(E101&gt;50, Config!$T$7, ""))), IF(AND(D101&gt;=2, D101&lt;=5), IF(E101&lt;=19, Config!$R$8, IF(E101&lt;=50, Config!$S$8, IF(E101&gt;50, Config!$T$8, ""))), IF(D101&gt;5, IF(E101&lt;=19, Config!$R$9, IF(E101&lt;=50, Config!$S$9, IF(E101&gt;50, Config!$T$9, "")))))),"ERROR")))</f>
        <v>7</v>
      </c>
    </row>
    <row r="102" spans="1:6" x14ac:dyDescent="0.25">
      <c r="A102">
        <v>98</v>
      </c>
      <c r="B102" s="34" t="s">
        <v>224</v>
      </c>
      <c r="C102" t="s">
        <v>7</v>
      </c>
      <c r="D102">
        <v>2</v>
      </c>
      <c r="E102">
        <v>4</v>
      </c>
      <c r="F102">
        <f>IF(OR(D102="",E102=""),"-",IF(C102=Config!$Q$2,IF(D102=1,IF(E102&lt;=19,Config!$R$3,IF(E102&lt;=50,Config!$S$3,IF(E102&gt;50,Config!$T$3,""))),IF(AND(D102&gt;=2,D102&lt;=5),IF(E102&lt;=19,Config!$R$4,IF(E102&lt;=50,Config!$S$4,IF(E102&gt;50,Config!$T$4,""))),IF(D102&gt;5,IF(E102&lt;=19,Config!$R$5,IF(E102&lt;=50,Config!$S$5,IF(E102&gt;50,Config!$T$5,"")))))),IF(C102=Config!$Q$6,IF(D102=1, IF(E102&lt;=19, Config!$R$7, IF(E102&lt;=50, Config!$S$7, IF(E102&gt;50, Config!$T$7, ""))), IF(AND(D102&gt;=2, D102&lt;=5), IF(E102&lt;=19, Config!$R$8, IF(E102&lt;=50, Config!$S$8, IF(E102&gt;50, Config!$T$8, ""))), IF(D102&gt;5, IF(E102&lt;=19, Config!$R$9, IF(E102&lt;=50, Config!$S$9, IF(E102&gt;50, Config!$T$9, "")))))),"ERROR")))</f>
        <v>7</v>
      </c>
    </row>
    <row r="103" spans="1:6" x14ac:dyDescent="0.25">
      <c r="A103">
        <v>99</v>
      </c>
      <c r="B103" s="34" t="s">
        <v>227</v>
      </c>
      <c r="C103" t="s">
        <v>7</v>
      </c>
      <c r="D103">
        <v>2</v>
      </c>
      <c r="E103">
        <v>6</v>
      </c>
      <c r="F103">
        <f>IF(OR(D103="",E103=""),"-",IF(C103=Config!$Q$2,IF(D103=1,IF(E103&lt;=19,Config!$R$3,IF(E103&lt;=50,Config!$S$3,IF(E103&gt;50,Config!$T$3,""))),IF(AND(D103&gt;=2,D103&lt;=5),IF(E103&lt;=19,Config!$R$4,IF(E103&lt;=50,Config!$S$4,IF(E103&gt;50,Config!$T$4,""))),IF(D103&gt;5,IF(E103&lt;=19,Config!$R$5,IF(E103&lt;=50,Config!$S$5,IF(E103&gt;50,Config!$T$5,"")))))),IF(C103=Config!$Q$6,IF(D103=1, IF(E103&lt;=19, Config!$R$7, IF(E103&lt;=50, Config!$S$7, IF(E103&gt;50, Config!$T$7, ""))), IF(AND(D103&gt;=2, D103&lt;=5), IF(E103&lt;=19, Config!$R$8, IF(E103&lt;=50, Config!$S$8, IF(E103&gt;50, Config!$T$8, ""))), IF(D103&gt;5, IF(E103&lt;=19, Config!$R$9, IF(E103&lt;=50, Config!$S$9, IF(E103&gt;50, Config!$T$9, "")))))),"ERROR")))</f>
        <v>7</v>
      </c>
    </row>
    <row r="104" spans="1:6" x14ac:dyDescent="0.25">
      <c r="A104">
        <v>100</v>
      </c>
      <c r="B104" s="34" t="s">
        <v>228</v>
      </c>
      <c r="C104" t="s">
        <v>7</v>
      </c>
      <c r="D104">
        <v>2</v>
      </c>
      <c r="E104">
        <v>4</v>
      </c>
      <c r="F104">
        <f>IF(OR(D104="",E104=""),"-",IF(C104=Config!$Q$2,IF(D104=1,IF(E104&lt;=19,Config!$R$3,IF(E104&lt;=50,Config!$S$3,IF(E104&gt;50,Config!$T$3,""))),IF(AND(D104&gt;=2,D104&lt;=5),IF(E104&lt;=19,Config!$R$4,IF(E104&lt;=50,Config!$S$4,IF(E104&gt;50,Config!$T$4,""))),IF(D104&gt;5,IF(E104&lt;=19,Config!$R$5,IF(E104&lt;=50,Config!$S$5,IF(E104&gt;50,Config!$T$5,"")))))),IF(C104=Config!$Q$6,IF(D104=1, IF(E104&lt;=19, Config!$R$7, IF(E104&lt;=50, Config!$S$7, IF(E104&gt;50, Config!$T$7, ""))), IF(AND(D104&gt;=2, D104&lt;=5), IF(E104&lt;=19, Config!$R$8, IF(E104&lt;=50, Config!$S$8, IF(E104&gt;50, Config!$T$8, ""))), IF(D104&gt;5, IF(E104&lt;=19, Config!$R$9, IF(E104&lt;=50, Config!$S$9, IF(E104&gt;50, Config!$T$9, "")))))),"ERROR")))</f>
        <v>7</v>
      </c>
    </row>
    <row r="105" spans="1:6" x14ac:dyDescent="0.25">
      <c r="A105">
        <v>101</v>
      </c>
      <c r="B105" t="s">
        <v>231</v>
      </c>
      <c r="C105" t="s">
        <v>7</v>
      </c>
      <c r="D105">
        <v>2</v>
      </c>
      <c r="E105">
        <v>3</v>
      </c>
      <c r="F105">
        <f>IF(OR(D105="",E105=""),"-",IF(C105=Config!$Q$2,IF(D105=1,IF(E105&lt;=19,Config!$R$3,IF(E105&lt;=50,Config!$S$3,IF(E105&gt;50,Config!$T$3,""))),IF(AND(D105&gt;=2,D105&lt;=5),IF(E105&lt;=19,Config!$R$4,IF(E105&lt;=50,Config!$S$4,IF(E105&gt;50,Config!$T$4,""))),IF(D105&gt;5,IF(E105&lt;=19,Config!$R$5,IF(E105&lt;=50,Config!$S$5,IF(E105&gt;50,Config!$T$5,"")))))),IF(C105=Config!$Q$6,IF(D105=1, IF(E105&lt;=19, Config!$R$7, IF(E105&lt;=50, Config!$S$7, IF(E105&gt;50, Config!$T$7, ""))), IF(AND(D105&gt;=2, D105&lt;=5), IF(E105&lt;=19, Config!$R$8, IF(E105&lt;=50, Config!$S$8, IF(E105&gt;50, Config!$T$8, ""))), IF(D105&gt;5, IF(E105&lt;=19, Config!$R$9, IF(E105&lt;=50, Config!$S$9, IF(E105&gt;50, Config!$T$9, "")))))),"ERROR")))</f>
        <v>7</v>
      </c>
    </row>
    <row r="106" spans="1:6" x14ac:dyDescent="0.25">
      <c r="A106">
        <v>102</v>
      </c>
      <c r="B106" s="34" t="s">
        <v>924</v>
      </c>
      <c r="C106" t="s">
        <v>11</v>
      </c>
      <c r="D106">
        <v>1</v>
      </c>
      <c r="E106">
        <v>8</v>
      </c>
      <c r="F106">
        <f>IF(OR(D106="",E106=""),"-",IF(C106=Config!$Q$2,IF(D106=1,IF(E106&lt;=19,Config!$R$3,IF(E106&lt;=50,Config!$S$3,IF(E106&gt;50,Config!$T$3,""))),IF(AND(D106&gt;=2,D106&lt;=5),IF(E106&lt;=19,Config!$R$4,IF(E106&lt;=50,Config!$S$4,IF(E106&gt;50,Config!$T$4,""))),IF(D106&gt;5,IF(E106&lt;=19,Config!$R$5,IF(E106&lt;=50,Config!$S$5,IF(E106&gt;50,Config!$T$5,"")))))),IF(C106=Config!$Q$6,IF(D106=1, IF(E106&lt;=19, Config!$R$7, IF(E106&lt;=50, Config!$S$7, IF(E106&gt;50, Config!$T$7, ""))), IF(AND(D106&gt;=2, D106&lt;=5), IF(E106&lt;=19, Config!$R$8, IF(E106&lt;=50, Config!$S$8, IF(E106&gt;50, Config!$T$8, ""))), IF(D106&gt;5, IF(E106&lt;=19, Config!$R$9, IF(E106&lt;=50, Config!$S$9, IF(E106&gt;50, Config!$T$9, "")))))),"ERROR")))</f>
        <v>5</v>
      </c>
    </row>
    <row r="107" spans="1:6" x14ac:dyDescent="0.25">
      <c r="A107">
        <v>103</v>
      </c>
      <c r="B107" s="34" t="s">
        <v>923</v>
      </c>
      <c r="C107" t="s">
        <v>7</v>
      </c>
      <c r="D107">
        <v>1</v>
      </c>
      <c r="E107">
        <v>3</v>
      </c>
      <c r="F107">
        <f>IF(OR(D107="",E107=""),"-",IF(C107=Config!$Q$2,IF(D107=1,IF(E107&lt;=19,Config!$R$3,IF(E107&lt;=50,Config!$S$3,IF(E107&gt;50,Config!$T$3,""))),IF(AND(D107&gt;=2,D107&lt;=5),IF(E107&lt;=19,Config!$R$4,IF(E107&lt;=50,Config!$S$4,IF(E107&gt;50,Config!$T$4,""))),IF(D107&gt;5,IF(E107&lt;=19,Config!$R$5,IF(E107&lt;=50,Config!$S$5,IF(E107&gt;50,Config!$T$5,"")))))),IF(C107=Config!$Q$6,IF(D107=1, IF(E107&lt;=19, Config!$R$7, IF(E107&lt;=50, Config!$S$7, IF(E107&gt;50, Config!$T$7, ""))), IF(AND(D107&gt;=2, D107&lt;=5), IF(E107&lt;=19, Config!$R$8, IF(E107&lt;=50, Config!$S$8, IF(E107&gt;50, Config!$T$8, ""))), IF(D107&gt;5, IF(E107&lt;=19, Config!$R$9, IF(E107&lt;=50, Config!$S$9, IF(E107&gt;50, Config!$T$9, "")))))),"ERROR")))</f>
        <v>7</v>
      </c>
    </row>
    <row r="108" spans="1:6" x14ac:dyDescent="0.25">
      <c r="A108">
        <v>104</v>
      </c>
      <c r="B108" s="34" t="s">
        <v>925</v>
      </c>
      <c r="C108" t="s">
        <v>7</v>
      </c>
      <c r="D108">
        <v>2</v>
      </c>
      <c r="E108">
        <v>9</v>
      </c>
      <c r="F108">
        <f>IF(OR(D108="",E108=""),"-",IF(C108=Config!$Q$2,IF(D108=1,IF(E108&lt;=19,Config!$R$3,IF(E108&lt;=50,Config!$S$3,IF(E108&gt;50,Config!$T$3,""))),IF(AND(D108&gt;=2,D108&lt;=5),IF(E108&lt;=19,Config!$R$4,IF(E108&lt;=50,Config!$S$4,IF(E108&gt;50,Config!$T$4,""))),IF(D108&gt;5,IF(E108&lt;=19,Config!$R$5,IF(E108&lt;=50,Config!$S$5,IF(E108&gt;50,Config!$T$5,"")))))),IF(C108=Config!$Q$6,IF(D108=1, IF(E108&lt;=19, Config!$R$7, IF(E108&lt;=50, Config!$S$7, IF(E108&gt;50, Config!$T$7, ""))), IF(AND(D108&gt;=2, D108&lt;=5), IF(E108&lt;=19, Config!$R$8, IF(E108&lt;=50, Config!$S$8, IF(E108&gt;50, Config!$T$8, ""))), IF(D108&gt;5, IF(E108&lt;=19, Config!$R$9, IF(E108&lt;=50, Config!$S$9, IF(E108&gt;50, Config!$T$9, "")))))),"ERROR")))</f>
        <v>7</v>
      </c>
    </row>
    <row r="109" spans="1:6" x14ac:dyDescent="0.25">
      <c r="A109">
        <v>105</v>
      </c>
      <c r="B109" s="34" t="s">
        <v>929</v>
      </c>
      <c r="C109" t="s">
        <v>11</v>
      </c>
      <c r="D109">
        <v>1</v>
      </c>
      <c r="E109">
        <v>16</v>
      </c>
      <c r="F109">
        <f>IF(OR(D109="",E109=""),"-",IF(C109=Config!$Q$2,IF(D109=1,IF(E109&lt;=19,Config!$R$3,IF(E109&lt;=50,Config!$S$3,IF(E109&gt;50,Config!$T$3,""))),IF(AND(D109&gt;=2,D109&lt;=5),IF(E109&lt;=19,Config!$R$4,IF(E109&lt;=50,Config!$S$4,IF(E109&gt;50,Config!$T$4,""))),IF(D109&gt;5,IF(E109&lt;=19,Config!$R$5,IF(E109&lt;=50,Config!$S$5,IF(E109&gt;50,Config!$T$5,"")))))),IF(C109=Config!$Q$6,IF(D109=1, IF(E109&lt;=19, Config!$R$7, IF(E109&lt;=50, Config!$S$7, IF(E109&gt;50, Config!$T$7, ""))), IF(AND(D109&gt;=2, D109&lt;=5), IF(E109&lt;=19, Config!$R$8, IF(E109&lt;=50, Config!$S$8, IF(E109&gt;50, Config!$T$8, ""))), IF(D109&gt;5, IF(E109&lt;=19, Config!$R$9, IF(E109&lt;=50, Config!$S$9, IF(E109&gt;50, Config!$T$9, "")))))),"ERROR")))</f>
        <v>5</v>
      </c>
    </row>
    <row r="110" spans="1:6" x14ac:dyDescent="0.25">
      <c r="A110">
        <v>106</v>
      </c>
      <c r="B110" t="s">
        <v>1083</v>
      </c>
      <c r="C110" t="s">
        <v>7</v>
      </c>
      <c r="D110">
        <v>2</v>
      </c>
      <c r="E110">
        <v>16</v>
      </c>
      <c r="F110">
        <f>IF(OR(D110="",E110=""),"-",IF(C110=Config!$Q$2,IF(D110=1,IF(E110&lt;=19,Config!$R$3,IF(E110&lt;=50,Config!$S$3,IF(E110&gt;50,Config!$T$3,""))),IF(AND(D110&gt;=2,D110&lt;=5),IF(E110&lt;=19,Config!$R$4,IF(E110&lt;=50,Config!$S$4,IF(E110&gt;50,Config!$T$4,""))),IF(D110&gt;5,IF(E110&lt;=19,Config!$R$5,IF(E110&lt;=50,Config!$S$5,IF(E110&gt;50,Config!$T$5,"")))))),IF(C110=Config!$Q$6,IF(D110=1, IF(E110&lt;=19, Config!$R$7, IF(E110&lt;=50, Config!$S$7, IF(E110&gt;50, Config!$T$7, ""))), IF(AND(D110&gt;=2, D110&lt;=5), IF(E110&lt;=19, Config!$R$8, IF(E110&lt;=50, Config!$S$8, IF(E110&gt;50, Config!$T$8, ""))), IF(D110&gt;5, IF(E110&lt;=19, Config!$R$9, IF(E110&lt;=50, Config!$S$9, IF(E110&gt;50, Config!$T$9, "")))))),"ERROR")))</f>
        <v>7</v>
      </c>
    </row>
    <row r="111" spans="1:6" x14ac:dyDescent="0.25">
      <c r="A111">
        <v>107</v>
      </c>
      <c r="B111" t="s">
        <v>1097</v>
      </c>
      <c r="C111" t="s">
        <v>11</v>
      </c>
      <c r="D111">
        <v>1</v>
      </c>
      <c r="E111">
        <v>1</v>
      </c>
      <c r="F111">
        <f>IF(OR(D111="",E111=""),"-",IF(C111=Config!$Q$2,IF(D111=1,IF(E111&lt;=19,Config!$R$3,IF(E111&lt;=50,Config!$S$3,IF(E111&gt;50,Config!$T$3,""))),IF(AND(D111&gt;=2,D111&lt;=5),IF(E111&lt;=19,Config!$R$4,IF(E111&lt;=50,Config!$S$4,IF(E111&gt;50,Config!$T$4,""))),IF(D111&gt;5,IF(E111&lt;=19,Config!$R$5,IF(E111&lt;=50,Config!$S$5,IF(E111&gt;50,Config!$T$5,"")))))),IF(C111=Config!$Q$6,IF(D111=1, IF(E111&lt;=19, Config!$R$7, IF(E111&lt;=50, Config!$S$7, IF(E111&gt;50, Config!$T$7, ""))), IF(AND(D111&gt;=2, D111&lt;=5), IF(E111&lt;=19, Config!$R$8, IF(E111&lt;=50, Config!$S$8, IF(E111&gt;50, Config!$T$8, ""))), IF(D111&gt;5, IF(E111&lt;=19, Config!$R$9, IF(E111&lt;=50, Config!$S$9, IF(E111&gt;50, Config!$T$9, "")))))),"ERROR")))</f>
        <v>5</v>
      </c>
    </row>
    <row r="112" spans="1:6" x14ac:dyDescent="0.25">
      <c r="A112">
        <v>108</v>
      </c>
      <c r="B112" t="s">
        <v>1098</v>
      </c>
      <c r="C112" t="s">
        <v>11</v>
      </c>
      <c r="D112">
        <v>1</v>
      </c>
      <c r="E112">
        <v>1</v>
      </c>
      <c r="F112">
        <f>IF(OR(D112="",E112=""),"-",IF(C112=Config!$Q$2,IF(D112=1,IF(E112&lt;=19,Config!$R$3,IF(E112&lt;=50,Config!$S$3,IF(E112&gt;50,Config!$T$3,""))),IF(AND(D112&gt;=2,D112&lt;=5),IF(E112&lt;=19,Config!$R$4,IF(E112&lt;=50,Config!$S$4,IF(E112&gt;50,Config!$T$4,""))),IF(D112&gt;5,IF(E112&lt;=19,Config!$R$5,IF(E112&lt;=50,Config!$S$5,IF(E112&gt;50,Config!$T$5,"")))))),IF(C112=Config!$Q$6,IF(D112=1, IF(E112&lt;=19, Config!$R$7, IF(E112&lt;=50, Config!$S$7, IF(E112&gt;50, Config!$T$7, ""))), IF(AND(D112&gt;=2, D112&lt;=5), IF(E112&lt;=19, Config!$R$8, IF(E112&lt;=50, Config!$S$8, IF(E112&gt;50, Config!$T$8, ""))), IF(D112&gt;5, IF(E112&lt;=19, Config!$R$9, IF(E112&lt;=50, Config!$S$9, IF(E112&gt;50, Config!$T$9, "")))))),"ERROR")))</f>
        <v>5</v>
      </c>
    </row>
    <row r="113" spans="1:6" x14ac:dyDescent="0.25">
      <c r="A113">
        <v>109</v>
      </c>
      <c r="B113" t="s">
        <v>1143</v>
      </c>
      <c r="C113" t="s">
        <v>11</v>
      </c>
      <c r="D113">
        <v>1</v>
      </c>
      <c r="E113">
        <v>39</v>
      </c>
      <c r="F113">
        <f>IF(OR(D113="",E113=""),"-",IF(C113=Config!$Q$2,IF(D113=1,IF(E113&lt;=19,Config!$R$3,IF(E113&lt;=50,Config!$S$3,IF(E113&gt;50,Config!$T$3,""))),IF(AND(D113&gt;=2,D113&lt;=5),IF(E113&lt;=19,Config!$R$4,IF(E113&lt;=50,Config!$S$4,IF(E113&gt;50,Config!$T$4,""))),IF(D113&gt;5,IF(E113&lt;=19,Config!$R$5,IF(E113&lt;=50,Config!$S$5,IF(E113&gt;50,Config!$T$5,"")))))),IF(C113=Config!$Q$6,IF(D113=1, IF(E113&lt;=19, Config!$R$7, IF(E113&lt;=50, Config!$S$7, IF(E113&gt;50, Config!$T$7, ""))), IF(AND(D113&gt;=2, D113&lt;=5), IF(E113&lt;=19, Config!$R$8, IF(E113&lt;=50, Config!$S$8, IF(E113&gt;50, Config!$T$8, ""))), IF(D113&gt;5, IF(E113&lt;=19, Config!$R$9, IF(E113&lt;=50, Config!$S$9, IF(E113&gt;50, Config!$T$9, "")))))),"ERROR")))</f>
        <v>5</v>
      </c>
    </row>
    <row r="114" spans="1:6" x14ac:dyDescent="0.25">
      <c r="A114">
        <v>110</v>
      </c>
      <c r="B114" t="s">
        <v>1144</v>
      </c>
      <c r="C114" t="s">
        <v>11</v>
      </c>
      <c r="D114">
        <v>1</v>
      </c>
      <c r="E114">
        <v>37</v>
      </c>
      <c r="F114">
        <f>IF(OR(D114="",E114=""),"-",IF(C114=Config!$Q$2,IF(D114=1,IF(E114&lt;=19,Config!$R$3,IF(E114&lt;=50,Config!$S$3,IF(E114&gt;50,Config!$T$3,""))),IF(AND(D114&gt;=2,D114&lt;=5),IF(E114&lt;=19,Config!$R$4,IF(E114&lt;=50,Config!$S$4,IF(E114&gt;50,Config!$T$4,""))),IF(D114&gt;5,IF(E114&lt;=19,Config!$R$5,IF(E114&lt;=50,Config!$S$5,IF(E114&gt;50,Config!$T$5,"")))))),IF(C114=Config!$Q$6,IF(D114=1, IF(E114&lt;=19, Config!$R$7, IF(E114&lt;=50, Config!$S$7, IF(E114&gt;50, Config!$T$7, ""))), IF(AND(D114&gt;=2, D114&lt;=5), IF(E114&lt;=19, Config!$R$8, IF(E114&lt;=50, Config!$S$8, IF(E114&gt;50, Config!$T$8, ""))), IF(D114&gt;5, IF(E114&lt;=19, Config!$R$9, IF(E114&lt;=50, Config!$S$9, IF(E114&gt;50, Config!$T$9, "")))))),"ERROR")))</f>
        <v>5</v>
      </c>
    </row>
    <row r="115" spans="1:6" x14ac:dyDescent="0.25">
      <c r="A115">
        <v>111</v>
      </c>
      <c r="B115" t="s">
        <v>1145</v>
      </c>
      <c r="C115" t="s">
        <v>11</v>
      </c>
      <c r="D115">
        <v>1</v>
      </c>
      <c r="E115">
        <v>8</v>
      </c>
      <c r="F115">
        <f>IF(OR(D115="",E115=""),"-",IF(C115=Config!$Q$2,IF(D115=1,IF(E115&lt;=19,Config!$R$3,IF(E115&lt;=50,Config!$S$3,IF(E115&gt;50,Config!$T$3,""))),IF(AND(D115&gt;=2,D115&lt;=5),IF(E115&lt;=19,Config!$R$4,IF(E115&lt;=50,Config!$S$4,IF(E115&gt;50,Config!$T$4,""))),IF(D115&gt;5,IF(E115&lt;=19,Config!$R$5,IF(E115&lt;=50,Config!$S$5,IF(E115&gt;50,Config!$T$5,"")))))),IF(C115=Config!$Q$6,IF(D115=1, IF(E115&lt;=19, Config!$R$7, IF(E115&lt;=50, Config!$S$7, IF(E115&gt;50, Config!$T$7, ""))), IF(AND(D115&gt;=2, D115&lt;=5), IF(E115&lt;=19, Config!$R$8, IF(E115&lt;=50, Config!$S$8, IF(E115&gt;50, Config!$T$8, ""))), IF(D115&gt;5, IF(E115&lt;=19, Config!$R$9, IF(E115&lt;=50, Config!$S$9, IF(E115&gt;50, Config!$T$9, "")))))),"ERROR")))</f>
        <v>5</v>
      </c>
    </row>
    <row r="116" spans="1:6" x14ac:dyDescent="0.25">
      <c r="A116">
        <v>112</v>
      </c>
      <c r="B116" t="s">
        <v>1147</v>
      </c>
      <c r="C116" t="s">
        <v>11</v>
      </c>
      <c r="D116">
        <v>1</v>
      </c>
      <c r="E116">
        <v>200</v>
      </c>
      <c r="F116">
        <f>IF(OR(D116="",E116=""),"-",IF(C116=Config!$Q$2,IF(D116=1,IF(E116&lt;=19,Config!$R$3,IF(E116&lt;=50,Config!$S$3,IF(E116&gt;50,Config!$T$3,""))),IF(AND(D116&gt;=2,D116&lt;=5),IF(E116&lt;=19,Config!$R$4,IF(E116&lt;=50,Config!$S$4,IF(E116&gt;50,Config!$T$4,""))),IF(D116&gt;5,IF(E116&lt;=19,Config!$R$5,IF(E116&lt;=50,Config!$S$5,IF(E116&gt;50,Config!$T$5,"")))))),IF(C116=Config!$Q$6,IF(D116=1, IF(E116&lt;=19, Config!$R$7, IF(E116&lt;=50, Config!$S$7, IF(E116&gt;50, Config!$T$7, ""))), IF(AND(D116&gt;=2, D116&lt;=5), IF(E116&lt;=19, Config!$R$8, IF(E116&lt;=50, Config!$S$8, IF(E116&gt;50, Config!$T$8, ""))), IF(D116&gt;5, IF(E116&lt;=19, Config!$R$9, IF(E116&lt;=50, Config!$S$9, IF(E116&gt;50, Config!$T$9, "")))))),"ERROR")))</f>
        <v>7</v>
      </c>
    </row>
    <row r="117" spans="1:6" x14ac:dyDescent="0.25">
      <c r="A117">
        <v>113</v>
      </c>
      <c r="B117" t="s">
        <v>1153</v>
      </c>
      <c r="C117" t="s">
        <v>11</v>
      </c>
      <c r="D117">
        <v>1</v>
      </c>
      <c r="E117">
        <v>13</v>
      </c>
      <c r="F117">
        <f>IF(OR(D117="",E117=""),"-",IF(C117=Config!$Q$2,IF(D117=1,IF(E117&lt;=19,Config!$R$3,IF(E117&lt;=50,Config!$S$3,IF(E117&gt;50,Config!$T$3,""))),IF(AND(D117&gt;=2,D117&lt;=5),IF(E117&lt;=19,Config!$R$4,IF(E117&lt;=50,Config!$S$4,IF(E117&gt;50,Config!$T$4,""))),IF(D117&gt;5,IF(E117&lt;=19,Config!$R$5,IF(E117&lt;=50,Config!$S$5,IF(E117&gt;50,Config!$T$5,"")))))),IF(C117=Config!$Q$6,IF(D117=1, IF(E117&lt;=19, Config!$R$7, IF(E117&lt;=50, Config!$S$7, IF(E117&gt;50, Config!$T$7, ""))), IF(AND(D117&gt;=2, D117&lt;=5), IF(E117&lt;=19, Config!$R$8, IF(E117&lt;=50, Config!$S$8, IF(E117&gt;50, Config!$T$8, ""))), IF(D117&gt;5, IF(E117&lt;=19, Config!$R$9, IF(E117&lt;=50, Config!$S$9, IF(E117&gt;50, Config!$T$9, "")))))),"ERROR")))</f>
        <v>5</v>
      </c>
    </row>
    <row r="118" spans="1:6" x14ac:dyDescent="0.25">
      <c r="A118">
        <v>114</v>
      </c>
      <c r="B118" t="s">
        <v>1156</v>
      </c>
      <c r="C118" t="s">
        <v>7</v>
      </c>
      <c r="D118">
        <v>1</v>
      </c>
      <c r="E118">
        <v>39</v>
      </c>
      <c r="F118">
        <f>IF(OR(D118="",E118=""),"-",IF(C118=Config!$Q$2,IF(D118=1,IF(E118&lt;=19,Config!$R$3,IF(E118&lt;=50,Config!$S$3,IF(E118&gt;50,Config!$T$3,""))),IF(AND(D118&gt;=2,D118&lt;=5),IF(E118&lt;=19,Config!$R$4,IF(E118&lt;=50,Config!$S$4,IF(E118&gt;50,Config!$T$4,""))),IF(D118&gt;5,IF(E118&lt;=19,Config!$R$5,IF(E118&lt;=50,Config!$S$5,IF(E118&gt;50,Config!$T$5,"")))))),IF(C118=Config!$Q$6,IF(D118=1, IF(E118&lt;=19, Config!$R$7, IF(E118&lt;=50, Config!$S$7, IF(E118&gt;50, Config!$T$7, ""))), IF(AND(D118&gt;=2, D118&lt;=5), IF(E118&lt;=19, Config!$R$8, IF(E118&lt;=50, Config!$S$8, IF(E118&gt;50, Config!$T$8, ""))), IF(D118&gt;5, IF(E118&lt;=19, Config!$R$9, IF(E118&lt;=50, Config!$S$9, IF(E118&gt;50, Config!$T$9, "")))))),"ERROR")))</f>
        <v>7</v>
      </c>
    </row>
    <row r="119" spans="1:6" x14ac:dyDescent="0.25">
      <c r="A119">
        <v>115</v>
      </c>
      <c r="B119" t="s">
        <v>1157</v>
      </c>
      <c r="C119" t="s">
        <v>11</v>
      </c>
      <c r="D119">
        <v>1</v>
      </c>
      <c r="E119">
        <v>1</v>
      </c>
      <c r="F119">
        <f>IF(OR(D119="",E119=""),"-",IF(C119=Config!$Q$2,IF(D119=1,IF(E119&lt;=19,Config!$R$3,IF(E119&lt;=50,Config!$S$3,IF(E119&gt;50,Config!$T$3,""))),IF(AND(D119&gt;=2,D119&lt;=5),IF(E119&lt;=19,Config!$R$4,IF(E119&lt;=50,Config!$S$4,IF(E119&gt;50,Config!$T$4,""))),IF(D119&gt;5,IF(E119&lt;=19,Config!$R$5,IF(E119&lt;=50,Config!$S$5,IF(E119&gt;50,Config!$T$5,"")))))),IF(C119=Config!$Q$6,IF(D119=1, IF(E119&lt;=19, Config!$R$7, IF(E119&lt;=50, Config!$S$7, IF(E119&gt;50, Config!$T$7, ""))), IF(AND(D119&gt;=2, D119&lt;=5), IF(E119&lt;=19, Config!$R$8, IF(E119&lt;=50, Config!$S$8, IF(E119&gt;50, Config!$T$8, ""))), IF(D119&gt;5, IF(E119&lt;=19, Config!$R$9, IF(E119&lt;=50, Config!$S$9, IF(E119&gt;50, Config!$T$9, "")))))),"ERROR")))</f>
        <v>5</v>
      </c>
    </row>
    <row r="120" spans="1:6" x14ac:dyDescent="0.25">
      <c r="A120">
        <v>116</v>
      </c>
      <c r="B120" t="s">
        <v>1146</v>
      </c>
      <c r="C120" t="s">
        <v>7</v>
      </c>
      <c r="D120">
        <v>1</v>
      </c>
      <c r="E120">
        <v>30</v>
      </c>
      <c r="F120">
        <f>IF(OR(D120="",E120=""),"-",IF(C120=Config!$Q$2,IF(D120=1,IF(E120&lt;=19,Config!$R$3,IF(E120&lt;=50,Config!$S$3,IF(E120&gt;50,Config!$T$3,""))),IF(AND(D120&gt;=2,D120&lt;=5),IF(E120&lt;=19,Config!$R$4,IF(E120&lt;=50,Config!$S$4,IF(E120&gt;50,Config!$T$4,""))),IF(D120&gt;5,IF(E120&lt;=19,Config!$R$5,IF(E120&lt;=50,Config!$S$5,IF(E120&gt;50,Config!$T$5,"")))))),IF(C120=Config!$Q$6,IF(D120=1, IF(E120&lt;=19, Config!$R$7, IF(E120&lt;=50, Config!$S$7, IF(E120&gt;50, Config!$T$7, ""))), IF(AND(D120&gt;=2, D120&lt;=5), IF(E120&lt;=19, Config!$R$8, IF(E120&lt;=50, Config!$S$8, IF(E120&gt;50, Config!$T$8, ""))), IF(D120&gt;5, IF(E120&lt;=19, Config!$R$9, IF(E120&lt;=50, Config!$S$9, IF(E120&gt;50, Config!$T$9, "")))))),"ERROR")))</f>
        <v>7</v>
      </c>
    </row>
    <row r="121" spans="1:6" x14ac:dyDescent="0.25">
      <c r="A121">
        <v>117</v>
      </c>
      <c r="B121" t="s">
        <v>1190</v>
      </c>
      <c r="C121" t="s">
        <v>11</v>
      </c>
      <c r="D121">
        <v>1</v>
      </c>
      <c r="E121">
        <v>12</v>
      </c>
      <c r="F121">
        <f>IF(OR(D121="",E121=""),"-",IF(C121=Config!$Q$2,IF(D121=1,IF(E121&lt;=19,Config!$R$3,IF(E121&lt;=50,Config!$S$3,IF(E121&gt;50,Config!$T$3,""))),IF(AND(D121&gt;=2,D121&lt;=5),IF(E121&lt;=19,Config!$R$4,IF(E121&lt;=50,Config!$S$4,IF(E121&gt;50,Config!$T$4,""))),IF(D121&gt;5,IF(E121&lt;=19,Config!$R$5,IF(E121&lt;=50,Config!$S$5,IF(E121&gt;50,Config!$T$5,"")))))),IF(C121=Config!$Q$6,IF(D121=1, IF(E121&lt;=19, Config!$R$7, IF(E121&lt;=50, Config!$S$7, IF(E121&gt;50, Config!$T$7, ""))), IF(AND(D121&gt;=2, D121&lt;=5), IF(E121&lt;=19, Config!$R$8, IF(E121&lt;=50, Config!$S$8, IF(E121&gt;50, Config!$T$8, ""))), IF(D121&gt;5, IF(E121&lt;=19, Config!$R$9, IF(E121&lt;=50, Config!$S$9, IF(E121&gt;50, Config!$T$9, "")))))),"ERROR")))</f>
        <v>5</v>
      </c>
    </row>
    <row r="122" spans="1:6" x14ac:dyDescent="0.25">
      <c r="A122">
        <v>118</v>
      </c>
      <c r="B122" t="s">
        <v>1160</v>
      </c>
      <c r="C122" t="s">
        <v>11</v>
      </c>
      <c r="D122">
        <v>1</v>
      </c>
      <c r="E122">
        <v>23</v>
      </c>
      <c r="F122">
        <f>IF(OR(D122="",E122=""),"-",IF(C122=Config!$Q$2,IF(D122=1,IF(E122&lt;=19,Config!$R$3,IF(E122&lt;=50,Config!$S$3,IF(E122&gt;50,Config!$T$3,""))),IF(AND(D122&gt;=2,D122&lt;=5),IF(E122&lt;=19,Config!$R$4,IF(E122&lt;=50,Config!$S$4,IF(E122&gt;50,Config!$T$4,""))),IF(D122&gt;5,IF(E122&lt;=19,Config!$R$5,IF(E122&lt;=50,Config!$S$5,IF(E122&gt;50,Config!$T$5,"")))))),IF(C122=Config!$Q$6,IF(D122=1, IF(E122&lt;=19, Config!$R$7, IF(E122&lt;=50, Config!$S$7, IF(E122&gt;50, Config!$T$7, ""))), IF(AND(D122&gt;=2, D122&lt;=5), IF(E122&lt;=19, Config!$R$8, IF(E122&lt;=50, Config!$S$8, IF(E122&gt;50, Config!$T$8, ""))), IF(D122&gt;5, IF(E122&lt;=19, Config!$R$9, IF(E122&lt;=50, Config!$S$9, IF(E122&gt;50, Config!$T$9, "")))))),"ERROR")))</f>
        <v>5</v>
      </c>
    </row>
    <row r="123" spans="1:6" x14ac:dyDescent="0.25">
      <c r="A123">
        <v>119</v>
      </c>
      <c r="B123" t="s">
        <v>1161</v>
      </c>
      <c r="C123" t="s">
        <v>11</v>
      </c>
      <c r="D123">
        <v>1</v>
      </c>
      <c r="E123">
        <v>25</v>
      </c>
      <c r="F123">
        <f>IF(OR(D123="",E123=""),"-",IF(C123=Config!$Q$2,IF(D123=1,IF(E123&lt;=19,Config!$R$3,IF(E123&lt;=50,Config!$S$3,IF(E123&gt;50,Config!$T$3,""))),IF(AND(D123&gt;=2,D123&lt;=5),IF(E123&lt;=19,Config!$R$4,IF(E123&lt;=50,Config!$S$4,IF(E123&gt;50,Config!$T$4,""))),IF(D123&gt;5,IF(E123&lt;=19,Config!$R$5,IF(E123&lt;=50,Config!$S$5,IF(E123&gt;50,Config!$T$5,"")))))),IF(C123=Config!$Q$6,IF(D123=1, IF(E123&lt;=19, Config!$R$7, IF(E123&lt;=50, Config!$S$7, IF(E123&gt;50, Config!$T$7, ""))), IF(AND(D123&gt;=2, D123&lt;=5), IF(E123&lt;=19, Config!$R$8, IF(E123&lt;=50, Config!$S$8, IF(E123&gt;50, Config!$T$8, ""))), IF(D123&gt;5, IF(E123&lt;=19, Config!$R$9, IF(E123&lt;=50, Config!$S$9, IF(E123&gt;50, Config!$T$9, "")))))),"ERROR")))</f>
        <v>5</v>
      </c>
    </row>
    <row r="124" spans="1:6" x14ac:dyDescent="0.25">
      <c r="A124">
        <v>120</v>
      </c>
      <c r="B124" t="s">
        <v>1163</v>
      </c>
      <c r="C124" t="s">
        <v>11</v>
      </c>
      <c r="D124">
        <v>1</v>
      </c>
      <c r="E124">
        <v>2</v>
      </c>
      <c r="F124">
        <f>IF(OR(D124="",E124=""),"-",IF(C124=Config!$Q$2,IF(D124=1,IF(E124&lt;=19,Config!$R$3,IF(E124&lt;=50,Config!$S$3,IF(E124&gt;50,Config!$T$3,""))),IF(AND(D124&gt;=2,D124&lt;=5),IF(E124&lt;=19,Config!$R$4,IF(E124&lt;=50,Config!$S$4,IF(E124&gt;50,Config!$T$4,""))),IF(D124&gt;5,IF(E124&lt;=19,Config!$R$5,IF(E124&lt;=50,Config!$S$5,IF(E124&gt;50,Config!$T$5,"")))))),IF(C124=Config!$Q$6,IF(D124=1, IF(E124&lt;=19, Config!$R$7, IF(E124&lt;=50, Config!$S$7, IF(E124&gt;50, Config!$T$7, ""))), IF(AND(D124&gt;=2, D124&lt;=5), IF(E124&lt;=19, Config!$R$8, IF(E124&lt;=50, Config!$S$8, IF(E124&gt;50, Config!$T$8, ""))), IF(D124&gt;5, IF(E124&lt;=19, Config!$R$9, IF(E124&lt;=50, Config!$S$9, IF(E124&gt;50, Config!$T$9, "")))))),"ERROR")))</f>
        <v>5</v>
      </c>
    </row>
    <row r="125" spans="1:6" x14ac:dyDescent="0.25">
      <c r="A125">
        <v>121</v>
      </c>
      <c r="B125" t="s">
        <v>1164</v>
      </c>
      <c r="C125" t="s">
        <v>11</v>
      </c>
      <c r="D125">
        <v>1</v>
      </c>
      <c r="E125">
        <v>2</v>
      </c>
      <c r="F125">
        <f>IF(OR(D125="",E125=""),"-",IF(C125=Config!$Q$2,IF(D125=1,IF(E125&lt;=19,Config!$R$3,IF(E125&lt;=50,Config!$S$3,IF(E125&gt;50,Config!$T$3,""))),IF(AND(D125&gt;=2,D125&lt;=5),IF(E125&lt;=19,Config!$R$4,IF(E125&lt;=50,Config!$S$4,IF(E125&gt;50,Config!$T$4,""))),IF(D125&gt;5,IF(E125&lt;=19,Config!$R$5,IF(E125&lt;=50,Config!$S$5,IF(E125&gt;50,Config!$T$5,"")))))),IF(C125=Config!$Q$6,IF(D125=1, IF(E125&lt;=19, Config!$R$7, IF(E125&lt;=50, Config!$S$7, IF(E125&gt;50, Config!$T$7, ""))), IF(AND(D125&gt;=2, D125&lt;=5), IF(E125&lt;=19, Config!$R$8, IF(E125&lt;=50, Config!$S$8, IF(E125&gt;50, Config!$T$8, ""))), IF(D125&gt;5, IF(E125&lt;=19, Config!$R$9, IF(E125&lt;=50, Config!$S$9, IF(E125&gt;50, Config!$T$9, "")))))),"ERROR")))</f>
        <v>5</v>
      </c>
    </row>
    <row r="126" spans="1:6" x14ac:dyDescent="0.25">
      <c r="A126">
        <v>122</v>
      </c>
      <c r="B126" t="s">
        <v>1171</v>
      </c>
      <c r="C126" t="s">
        <v>11</v>
      </c>
      <c r="D126">
        <v>1</v>
      </c>
      <c r="E126">
        <v>2</v>
      </c>
      <c r="F126">
        <f>IF(OR(D126="",E126=""),"-",IF(C126=Config!$Q$2,IF(D126=1,IF(E126&lt;=19,Config!$R$3,IF(E126&lt;=50,Config!$S$3,IF(E126&gt;50,Config!$T$3,""))),IF(AND(D126&gt;=2,D126&lt;=5),IF(E126&lt;=19,Config!$R$4,IF(E126&lt;=50,Config!$S$4,IF(E126&gt;50,Config!$T$4,""))),IF(D126&gt;5,IF(E126&lt;=19,Config!$R$5,IF(E126&lt;=50,Config!$S$5,IF(E126&gt;50,Config!$T$5,"")))))),IF(C126=Config!$Q$6,IF(D126=1, IF(E126&lt;=19, Config!$R$7, IF(E126&lt;=50, Config!$S$7, IF(E126&gt;50, Config!$T$7, ""))), IF(AND(D126&gt;=2, D126&lt;=5), IF(E126&lt;=19, Config!$R$8, IF(E126&lt;=50, Config!$S$8, IF(E126&gt;50, Config!$T$8, ""))), IF(D126&gt;5, IF(E126&lt;=19, Config!$R$9, IF(E126&lt;=50, Config!$S$9, IF(E126&gt;50, Config!$T$9, "")))))),"ERROR")))</f>
        <v>5</v>
      </c>
    </row>
    <row r="127" spans="1:6" x14ac:dyDescent="0.25">
      <c r="A127">
        <v>123</v>
      </c>
      <c r="B127" t="s">
        <v>1172</v>
      </c>
      <c r="C127" t="s">
        <v>11</v>
      </c>
      <c r="D127">
        <v>1</v>
      </c>
      <c r="E127">
        <v>10</v>
      </c>
      <c r="F127">
        <f>IF(OR(D127="",E127=""),"-",IF(C127=Config!$Q$2,IF(D127=1,IF(E127&lt;=19,Config!$R$3,IF(E127&lt;=50,Config!$S$3,IF(E127&gt;50,Config!$T$3,""))),IF(AND(D127&gt;=2,D127&lt;=5),IF(E127&lt;=19,Config!$R$4,IF(E127&lt;=50,Config!$S$4,IF(E127&gt;50,Config!$T$4,""))),IF(D127&gt;5,IF(E127&lt;=19,Config!$R$5,IF(E127&lt;=50,Config!$S$5,IF(E127&gt;50,Config!$T$5,"")))))),IF(C127=Config!$Q$6,IF(D127=1, IF(E127&lt;=19, Config!$R$7, IF(E127&lt;=50, Config!$S$7, IF(E127&gt;50, Config!$T$7, ""))), IF(AND(D127&gt;=2, D127&lt;=5), IF(E127&lt;=19, Config!$R$8, IF(E127&lt;=50, Config!$S$8, IF(E127&gt;50, Config!$T$8, ""))), IF(D127&gt;5, IF(E127&lt;=19, Config!$R$9, IF(E127&lt;=50, Config!$S$9, IF(E127&gt;50, Config!$T$9, "")))))),"ERROR")))</f>
        <v>5</v>
      </c>
    </row>
    <row r="128" spans="1:6" x14ac:dyDescent="0.25">
      <c r="A128">
        <v>124</v>
      </c>
      <c r="B128" t="s">
        <v>1173</v>
      </c>
      <c r="C128" t="s">
        <v>11</v>
      </c>
      <c r="D128">
        <v>2</v>
      </c>
      <c r="E128">
        <v>10</v>
      </c>
      <c r="F128">
        <f>IF(OR(D128="",E128=""),"-",IF(C128=Config!$Q$2,IF(D128=1,IF(E128&lt;=19,Config!$R$3,IF(E128&lt;=50,Config!$S$3,IF(E128&gt;50,Config!$T$3,""))),IF(AND(D128&gt;=2,D128&lt;=5),IF(E128&lt;=19,Config!$R$4,IF(E128&lt;=50,Config!$S$4,IF(E128&gt;50,Config!$T$4,""))),IF(D128&gt;5,IF(E128&lt;=19,Config!$R$5,IF(E128&lt;=50,Config!$S$5,IF(E128&gt;50,Config!$T$5,"")))))),IF(C128=Config!$Q$6,IF(D128=1, IF(E128&lt;=19, Config!$R$7, IF(E128&lt;=50, Config!$S$7, IF(E128&gt;50, Config!$T$7, ""))), IF(AND(D128&gt;=2, D128&lt;=5), IF(E128&lt;=19, Config!$R$8, IF(E128&lt;=50, Config!$S$8, IF(E128&gt;50, Config!$T$8, ""))), IF(D128&gt;5, IF(E128&lt;=19, Config!$R$9, IF(E128&lt;=50, Config!$S$9, IF(E128&gt;50, Config!$T$9, "")))))),"ERROR")))</f>
        <v>5</v>
      </c>
    </row>
    <row r="129" spans="1:6" x14ac:dyDescent="0.25">
      <c r="A129">
        <v>125</v>
      </c>
      <c r="B129" t="s">
        <v>1195</v>
      </c>
      <c r="C129" t="s">
        <v>11</v>
      </c>
      <c r="D129">
        <v>1</v>
      </c>
      <c r="E129">
        <v>2</v>
      </c>
      <c r="F129">
        <f>IF(OR(D129="",E129=""),"-",IF(C129=Config!$Q$2,IF(D129=1,IF(E129&lt;=19,Config!$R$3,IF(E129&lt;=50,Config!$S$3,IF(E129&gt;50,Config!$T$3,""))),IF(AND(D129&gt;=2,D129&lt;=5),IF(E129&lt;=19,Config!$R$4,IF(E129&lt;=50,Config!$S$4,IF(E129&gt;50,Config!$T$4,""))),IF(D129&gt;5,IF(E129&lt;=19,Config!$R$5,IF(E129&lt;=50,Config!$S$5,IF(E129&gt;50,Config!$T$5,"")))))),IF(C129=Config!$Q$6,IF(D129=1, IF(E129&lt;=19, Config!$R$7, IF(E129&lt;=50, Config!$S$7, IF(E129&gt;50, Config!$T$7, ""))), IF(AND(D129&gt;=2, D129&lt;=5), IF(E129&lt;=19, Config!$R$8, IF(E129&lt;=50, Config!$S$8, IF(E129&gt;50, Config!$T$8, ""))), IF(D129&gt;5, IF(E129&lt;=19, Config!$R$9, IF(E129&lt;=50, Config!$S$9, IF(E129&gt;50, Config!$T$9, "")))))),"ERROR")))</f>
        <v>5</v>
      </c>
    </row>
    <row r="130" spans="1:6" x14ac:dyDescent="0.25">
      <c r="A130">
        <v>126</v>
      </c>
      <c r="B130" t="s">
        <v>1197</v>
      </c>
      <c r="C130" t="s">
        <v>11</v>
      </c>
      <c r="D130">
        <v>1</v>
      </c>
      <c r="E130">
        <v>34</v>
      </c>
      <c r="F130">
        <f>IF(OR(D130="",E130=""),"-",IF(C130=Config!$Q$2,IF(D130=1,IF(E130&lt;=19,Config!$R$3,IF(E130&lt;=50,Config!$S$3,IF(E130&gt;50,Config!$T$3,""))),IF(AND(D130&gt;=2,D130&lt;=5),IF(E130&lt;=19,Config!$R$4,IF(E130&lt;=50,Config!$S$4,IF(E130&gt;50,Config!$T$4,""))),IF(D130&gt;5,IF(E130&lt;=19,Config!$R$5,IF(E130&lt;=50,Config!$S$5,IF(E130&gt;50,Config!$T$5,"")))))),IF(C130=Config!$Q$6,IF(D130=1, IF(E130&lt;=19, Config!$R$7, IF(E130&lt;=50, Config!$S$7, IF(E130&gt;50, Config!$T$7, ""))), IF(AND(D130&gt;=2, D130&lt;=5), IF(E130&lt;=19, Config!$R$8, IF(E130&lt;=50, Config!$S$8, IF(E130&gt;50, Config!$T$8, ""))), IF(D130&gt;5, IF(E130&lt;=19, Config!$R$9, IF(E130&lt;=50, Config!$S$9, IF(E130&gt;50, Config!$T$9, "")))))),"ERROR")))</f>
        <v>5</v>
      </c>
    </row>
    <row r="131" spans="1:6" x14ac:dyDescent="0.25">
      <c r="A131">
        <v>127</v>
      </c>
      <c r="B131" t="s">
        <v>1198</v>
      </c>
      <c r="C131" t="s">
        <v>11</v>
      </c>
      <c r="D131">
        <v>1</v>
      </c>
      <c r="E131">
        <v>34</v>
      </c>
      <c r="F131">
        <f>IF(OR(D131="",E131=""),"-",IF(C131=Config!$Q$2,IF(D131=1,IF(E131&lt;=19,Config!$R$3,IF(E131&lt;=50,Config!$S$3,IF(E131&gt;50,Config!$T$3,""))),IF(AND(D131&gt;=2,D131&lt;=5),IF(E131&lt;=19,Config!$R$4,IF(E131&lt;=50,Config!$S$4,IF(E131&gt;50,Config!$T$4,""))),IF(D131&gt;5,IF(E131&lt;=19,Config!$R$5,IF(E131&lt;=50,Config!$S$5,IF(E131&gt;50,Config!$T$5,"")))))),IF(C131=Config!$Q$6,IF(D131=1, IF(E131&lt;=19, Config!$R$7, IF(E131&lt;=50, Config!$S$7, IF(E131&gt;50, Config!$T$7, ""))), IF(AND(D131&gt;=2, D131&lt;=5), IF(E131&lt;=19, Config!$R$8, IF(E131&lt;=50, Config!$S$8, IF(E131&gt;50, Config!$T$8, ""))), IF(D131&gt;5, IF(E131&lt;=19, Config!$R$9, IF(E131&lt;=50, Config!$S$9, IF(E131&gt;50, Config!$T$9, "")))))),"ERROR")))</f>
        <v>5</v>
      </c>
    </row>
    <row r="132" spans="1:6" x14ac:dyDescent="0.25">
      <c r="A132">
        <v>128</v>
      </c>
      <c r="B132" t="s">
        <v>1200</v>
      </c>
      <c r="C132" t="s">
        <v>11</v>
      </c>
      <c r="D132">
        <v>1</v>
      </c>
      <c r="E132">
        <v>6</v>
      </c>
      <c r="F132">
        <f>IF(OR(D132="",E132=""),"-",IF(C132=Config!$Q$2,IF(D132=1,IF(E132&lt;=19,Config!$R$3,IF(E132&lt;=50,Config!$S$3,IF(E132&gt;50,Config!$T$3,""))),IF(AND(D132&gt;=2,D132&lt;=5),IF(E132&lt;=19,Config!$R$4,IF(E132&lt;=50,Config!$S$4,IF(E132&gt;50,Config!$T$4,""))),IF(D132&gt;5,IF(E132&lt;=19,Config!$R$5,IF(E132&lt;=50,Config!$S$5,IF(E132&gt;50,Config!$T$5,"")))))),IF(C132=Config!$Q$6,IF(D132=1, IF(E132&lt;=19, Config!$R$7, IF(E132&lt;=50, Config!$S$7, IF(E132&gt;50, Config!$T$7, ""))), IF(AND(D132&gt;=2, D132&lt;=5), IF(E132&lt;=19, Config!$R$8, IF(E132&lt;=50, Config!$S$8, IF(E132&gt;50, Config!$T$8, ""))), IF(D132&gt;5, IF(E132&lt;=19, Config!$R$9, IF(E132&lt;=50, Config!$S$9, IF(E132&gt;50, Config!$T$9, "")))))),"ERROR")))</f>
        <v>5</v>
      </c>
    </row>
    <row r="133" spans="1:6" x14ac:dyDescent="0.25">
      <c r="A133">
        <v>129</v>
      </c>
      <c r="B133" t="s">
        <v>1199</v>
      </c>
      <c r="C133" t="s">
        <v>11</v>
      </c>
      <c r="D133">
        <v>1</v>
      </c>
      <c r="E133">
        <v>6</v>
      </c>
      <c r="F133">
        <f>IF(OR(D133="",E133=""),"-",IF(C133=Config!$Q$2,IF(D133=1,IF(E133&lt;=19,Config!$R$3,IF(E133&lt;=50,Config!$S$3,IF(E133&gt;50,Config!$T$3,""))),IF(AND(D133&gt;=2,D133&lt;=5),IF(E133&lt;=19,Config!$R$4,IF(E133&lt;=50,Config!$S$4,IF(E133&gt;50,Config!$T$4,""))),IF(D133&gt;5,IF(E133&lt;=19,Config!$R$5,IF(E133&lt;=50,Config!$S$5,IF(E133&gt;50,Config!$T$5,"")))))),IF(C133=Config!$Q$6,IF(D133=1, IF(E133&lt;=19, Config!$R$7, IF(E133&lt;=50, Config!$S$7, IF(E133&gt;50, Config!$T$7, ""))), IF(AND(D133&gt;=2, D133&lt;=5), IF(E133&lt;=19, Config!$R$8, IF(E133&lt;=50, Config!$S$8, IF(E133&gt;50, Config!$T$8, ""))), IF(D133&gt;5, IF(E133&lt;=19, Config!$R$9, IF(E133&lt;=50, Config!$S$9, IF(E133&gt;50, Config!$T$9, "")))))),"ERROR")))</f>
        <v>5</v>
      </c>
    </row>
    <row r="134" spans="1:6" x14ac:dyDescent="0.25">
      <c r="A134">
        <v>130</v>
      </c>
      <c r="B134" t="s">
        <v>1196</v>
      </c>
      <c r="C134" t="s">
        <v>7</v>
      </c>
      <c r="D134">
        <v>1</v>
      </c>
      <c r="E134">
        <v>7</v>
      </c>
      <c r="F134">
        <f>IF(OR(D134="",E134=""),"-",IF(C134=Config!$Q$2,IF(D134=1,IF(E134&lt;=19,Config!$R$3,IF(E134&lt;=50,Config!$S$3,IF(E134&gt;50,Config!$T$3,""))),IF(AND(D134&gt;=2,D134&lt;=5),IF(E134&lt;=19,Config!$R$4,IF(E134&lt;=50,Config!$S$4,IF(E134&gt;50,Config!$T$4,""))),IF(D134&gt;5,IF(E134&lt;=19,Config!$R$5,IF(E134&lt;=50,Config!$S$5,IF(E134&gt;50,Config!$T$5,"")))))),IF(C134=Config!$Q$6,IF(D134=1, IF(E134&lt;=19, Config!$R$7, IF(E134&lt;=50, Config!$S$7, IF(E134&gt;50, Config!$T$7, ""))), IF(AND(D134&gt;=2, D134&lt;=5), IF(E134&lt;=19, Config!$R$8, IF(E134&lt;=50, Config!$S$8, IF(E134&gt;50, Config!$T$8, ""))), IF(D134&gt;5, IF(E134&lt;=19, Config!$R$9, IF(E134&lt;=50, Config!$S$9, IF(E134&gt;50, Config!$T$9, "")))))),"ERROR")))</f>
        <v>7</v>
      </c>
    </row>
    <row r="135" spans="1:6" x14ac:dyDescent="0.25">
      <c r="A135">
        <v>131</v>
      </c>
      <c r="B135" t="s">
        <v>1370</v>
      </c>
      <c r="C135" t="s">
        <v>7</v>
      </c>
      <c r="D135">
        <v>1</v>
      </c>
      <c r="E135">
        <v>6</v>
      </c>
      <c r="F135">
        <f>IF(OR(D135="",E135=""),"-",IF(C135=Config!$Q$2,IF(D135=1,IF(E135&lt;=19,Config!$R$3,IF(E135&lt;=50,Config!$S$3,IF(E135&gt;50,Config!$T$3,""))),IF(AND(D135&gt;=2,D135&lt;=5),IF(E135&lt;=19,Config!$R$4,IF(E135&lt;=50,Config!$S$4,IF(E135&gt;50,Config!$T$4,""))),IF(D135&gt;5,IF(E135&lt;=19,Config!$R$5,IF(E135&lt;=50,Config!$S$5,IF(E135&gt;50,Config!$T$5,"")))))),IF(C135=Config!$Q$6,IF(D135=1, IF(E135&lt;=19, Config!$R$7, IF(E135&lt;=50, Config!$S$7, IF(E135&gt;50, Config!$T$7, ""))), IF(AND(D135&gt;=2, D135&lt;=5), IF(E135&lt;=19, Config!$R$8, IF(E135&lt;=50, Config!$S$8, IF(E135&gt;50, Config!$T$8, ""))), IF(D135&gt;5, IF(E135&lt;=19, Config!$R$9, IF(E135&lt;=50, Config!$S$9, IF(E135&gt;50, Config!$T$9, "")))))),"ERROR")))</f>
        <v>7</v>
      </c>
    </row>
    <row r="136" spans="1:6" x14ac:dyDescent="0.25">
      <c r="A136">
        <v>132</v>
      </c>
      <c r="B136" t="s">
        <v>1372</v>
      </c>
      <c r="C136" t="s">
        <v>7</v>
      </c>
      <c r="D136">
        <v>1</v>
      </c>
      <c r="E136">
        <v>5</v>
      </c>
      <c r="F136">
        <f>IF(OR(D136="",E136=""),"-",IF(C136=Config!$Q$2,IF(D136=1,IF(E136&lt;=19,Config!$R$3,IF(E136&lt;=50,Config!$S$3,IF(E136&gt;50,Config!$T$3,""))),IF(AND(D136&gt;=2,D136&lt;=5),IF(E136&lt;=19,Config!$R$4,IF(E136&lt;=50,Config!$S$4,IF(E136&gt;50,Config!$T$4,""))),IF(D136&gt;5,IF(E136&lt;=19,Config!$R$5,IF(E136&lt;=50,Config!$S$5,IF(E136&gt;50,Config!$T$5,"")))))),IF(C136=Config!$Q$6,IF(D136=1, IF(E136&lt;=19, Config!$R$7, IF(E136&lt;=50, Config!$S$7, IF(E136&gt;50, Config!$T$7, ""))), IF(AND(D136&gt;=2, D136&lt;=5), IF(E136&lt;=19, Config!$R$8, IF(E136&lt;=50, Config!$S$8, IF(E136&gt;50, Config!$T$8, ""))), IF(D136&gt;5, IF(E136&lt;=19, Config!$R$9, IF(E136&lt;=50, Config!$S$9, IF(E136&gt;50, Config!$T$9, "")))))),"ERROR")))</f>
        <v>7</v>
      </c>
    </row>
    <row r="137" spans="1:6" x14ac:dyDescent="0.25">
      <c r="A137">
        <v>133</v>
      </c>
      <c r="B137" t="s">
        <v>1371</v>
      </c>
      <c r="C137" t="s">
        <v>7</v>
      </c>
      <c r="D137">
        <v>1</v>
      </c>
      <c r="E137">
        <v>5</v>
      </c>
      <c r="F137">
        <f>IF(OR(D137="",E137=""),"-",IF(C137=Config!$Q$2,IF(D137=1,IF(E137&lt;=19,Config!$R$3,IF(E137&lt;=50,Config!$S$3,IF(E137&gt;50,Config!$T$3,""))),IF(AND(D137&gt;=2,D137&lt;=5),IF(E137&lt;=19,Config!$R$4,IF(E137&lt;=50,Config!$S$4,IF(E137&gt;50,Config!$T$4,""))),IF(D137&gt;5,IF(E137&lt;=19,Config!$R$5,IF(E137&lt;=50,Config!$S$5,IF(E137&gt;50,Config!$T$5,"")))))),IF(C137=Config!$Q$6,IF(D137=1, IF(E137&lt;=19, Config!$R$7, IF(E137&lt;=50, Config!$S$7, IF(E137&gt;50, Config!$T$7, ""))), IF(AND(D137&gt;=2, D137&lt;=5), IF(E137&lt;=19, Config!$R$8, IF(E137&lt;=50, Config!$S$8, IF(E137&gt;50, Config!$T$8, ""))), IF(D137&gt;5, IF(E137&lt;=19, Config!$R$9, IF(E137&lt;=50, Config!$S$9, IF(E137&gt;50, Config!$T$9, "")))))),"ERROR")))</f>
        <v>7</v>
      </c>
    </row>
    <row r="138" spans="1:6" x14ac:dyDescent="0.25">
      <c r="A138">
        <v>134</v>
      </c>
      <c r="B138" t="s">
        <v>1201</v>
      </c>
      <c r="C138" t="s">
        <v>11</v>
      </c>
      <c r="D138">
        <v>1</v>
      </c>
      <c r="E138">
        <v>9</v>
      </c>
      <c r="F138">
        <f>IF(OR(D138="",E138=""),"-",IF(C138=Config!$Q$2,IF(D138=1,IF(E138&lt;=19,Config!$R$3,IF(E138&lt;=50,Config!$S$3,IF(E138&gt;50,Config!$T$3,""))),IF(AND(D138&gt;=2,D138&lt;=5),IF(E138&lt;=19,Config!$R$4,IF(E138&lt;=50,Config!$S$4,IF(E138&gt;50,Config!$T$4,""))),IF(D138&gt;5,IF(E138&lt;=19,Config!$R$5,IF(E138&lt;=50,Config!$S$5,IF(E138&gt;50,Config!$T$5,"")))))),IF(C138=Config!$Q$6,IF(D138=1, IF(E138&lt;=19, Config!$R$7, IF(E138&lt;=50, Config!$S$7, IF(E138&gt;50, Config!$T$7, ""))), IF(AND(D138&gt;=2, D138&lt;=5), IF(E138&lt;=19, Config!$R$8, IF(E138&lt;=50, Config!$S$8, IF(E138&gt;50, Config!$T$8, ""))), IF(D138&gt;5, IF(E138&lt;=19, Config!$R$9, IF(E138&lt;=50, Config!$S$9, IF(E138&gt;50, Config!$T$9, "")))))),"ERROR")))</f>
        <v>5</v>
      </c>
    </row>
    <row r="139" spans="1:6" x14ac:dyDescent="0.25">
      <c r="A139">
        <v>135</v>
      </c>
      <c r="B139" t="s">
        <v>1202</v>
      </c>
      <c r="C139" t="s">
        <v>7</v>
      </c>
      <c r="D139">
        <v>3</v>
      </c>
      <c r="E139">
        <v>9</v>
      </c>
      <c r="F139">
        <f>IF(OR(D139="",E139=""),"-",IF(C139=Config!$Q$2,IF(D139=1,IF(E139&lt;=19,Config!$R$3,IF(E139&lt;=50,Config!$S$3,IF(E139&gt;50,Config!$T$3,""))),IF(AND(D139&gt;=2,D139&lt;=5),IF(E139&lt;=19,Config!$R$4,IF(E139&lt;=50,Config!$S$4,IF(E139&gt;50,Config!$T$4,""))),IF(D139&gt;5,IF(E139&lt;=19,Config!$R$5,IF(E139&lt;=50,Config!$S$5,IF(E139&gt;50,Config!$T$5,"")))))),IF(C139=Config!$Q$6,IF(D139=1, IF(E139&lt;=19, Config!$R$7, IF(E139&lt;=50, Config!$S$7, IF(E139&gt;50, Config!$T$7, ""))), IF(AND(D139&gt;=2, D139&lt;=5), IF(E139&lt;=19, Config!$R$8, IF(E139&lt;=50, Config!$S$8, IF(E139&gt;50, Config!$T$8, ""))), IF(D139&gt;5, IF(E139&lt;=19, Config!$R$9, IF(E139&lt;=50, Config!$S$9, IF(E139&gt;50, Config!$T$9, "")))))),"ERROR")))</f>
        <v>7</v>
      </c>
    </row>
    <row r="140" spans="1:6" x14ac:dyDescent="0.25">
      <c r="A140">
        <v>136</v>
      </c>
      <c r="B140" t="s">
        <v>1211</v>
      </c>
      <c r="C140" t="s">
        <v>11</v>
      </c>
      <c r="D140">
        <v>1</v>
      </c>
      <c r="E140">
        <v>9</v>
      </c>
      <c r="F140">
        <f>IF(OR(D140="",E140=""),"-",IF(C140=Config!$Q$2,IF(D140=1,IF(E140&lt;=19,Config!$R$3,IF(E140&lt;=50,Config!$S$3,IF(E140&gt;50,Config!$T$3,""))),IF(AND(D140&gt;=2,D140&lt;=5),IF(E140&lt;=19,Config!$R$4,IF(E140&lt;=50,Config!$S$4,IF(E140&gt;50,Config!$T$4,""))),IF(D140&gt;5,IF(E140&lt;=19,Config!$R$5,IF(E140&lt;=50,Config!$S$5,IF(E140&gt;50,Config!$T$5,"")))))),IF(C140=Config!$Q$6,IF(D140=1, IF(E140&lt;=19, Config!$R$7, IF(E140&lt;=50, Config!$S$7, IF(E140&gt;50, Config!$T$7, ""))), IF(AND(D140&gt;=2, D140&lt;=5), IF(E140&lt;=19, Config!$R$8, IF(E140&lt;=50, Config!$S$8, IF(E140&gt;50, Config!$T$8, ""))), IF(D140&gt;5, IF(E140&lt;=19, Config!$R$9, IF(E140&lt;=50, Config!$S$9, IF(E140&gt;50, Config!$T$9, "")))))),"ERROR")))</f>
        <v>5</v>
      </c>
    </row>
    <row r="141" spans="1:6" x14ac:dyDescent="0.25">
      <c r="A141">
        <v>137</v>
      </c>
      <c r="B141" t="s">
        <v>1212</v>
      </c>
      <c r="C141" t="s">
        <v>11</v>
      </c>
      <c r="D141">
        <v>1</v>
      </c>
      <c r="E141">
        <v>9</v>
      </c>
      <c r="F141">
        <f>IF(OR(D141="",E141=""),"-",IF(C141=Config!$Q$2,IF(D141=1,IF(E141&lt;=19,Config!$R$3,IF(E141&lt;=50,Config!$S$3,IF(E141&gt;50,Config!$T$3,""))),IF(AND(D141&gt;=2,D141&lt;=5),IF(E141&lt;=19,Config!$R$4,IF(E141&lt;=50,Config!$S$4,IF(E141&gt;50,Config!$T$4,""))),IF(D141&gt;5,IF(E141&lt;=19,Config!$R$5,IF(E141&lt;=50,Config!$S$5,IF(E141&gt;50,Config!$T$5,"")))))),IF(C141=Config!$Q$6,IF(D141=1, IF(E141&lt;=19, Config!$R$7, IF(E141&lt;=50, Config!$S$7, IF(E141&gt;50, Config!$T$7, ""))), IF(AND(D141&gt;=2, D141&lt;=5), IF(E141&lt;=19, Config!$R$8, IF(E141&lt;=50, Config!$S$8, IF(E141&gt;50, Config!$T$8, ""))), IF(D141&gt;5, IF(E141&lt;=19, Config!$R$9, IF(E141&lt;=50, Config!$S$9, IF(E141&gt;50, Config!$T$9, "")))))),"ERROR")))</f>
        <v>5</v>
      </c>
    </row>
    <row r="142" spans="1:6" x14ac:dyDescent="0.25">
      <c r="A142">
        <v>138</v>
      </c>
      <c r="B142" t="s">
        <v>1214</v>
      </c>
      <c r="C142" t="s">
        <v>7</v>
      </c>
      <c r="D142">
        <v>1</v>
      </c>
      <c r="E142">
        <v>14</v>
      </c>
      <c r="F142">
        <f>IF(OR(D142="",E142=""),"-",IF(C142=Config!$Q$2,IF(D142=1,IF(E142&lt;=19,Config!$R$3,IF(E142&lt;=50,Config!$S$3,IF(E142&gt;50,Config!$T$3,""))),IF(AND(D142&gt;=2,D142&lt;=5),IF(E142&lt;=19,Config!$R$4,IF(E142&lt;=50,Config!$S$4,IF(E142&gt;50,Config!$T$4,""))),IF(D142&gt;5,IF(E142&lt;=19,Config!$R$5,IF(E142&lt;=50,Config!$S$5,IF(E142&gt;50,Config!$T$5,"")))))),IF(C142=Config!$Q$6,IF(D142=1, IF(E142&lt;=19, Config!$R$7, IF(E142&lt;=50, Config!$S$7, IF(E142&gt;50, Config!$T$7, ""))), IF(AND(D142&gt;=2, D142&lt;=5), IF(E142&lt;=19, Config!$R$8, IF(E142&lt;=50, Config!$S$8, IF(E142&gt;50, Config!$T$8, ""))), IF(D142&gt;5, IF(E142&lt;=19, Config!$R$9, IF(E142&lt;=50, Config!$S$9, IF(E142&gt;50, Config!$T$9, "")))))),"ERROR")))</f>
        <v>7</v>
      </c>
    </row>
    <row r="143" spans="1:6" x14ac:dyDescent="0.25">
      <c r="A143">
        <v>139</v>
      </c>
      <c r="B143" t="s">
        <v>1213</v>
      </c>
      <c r="C143" t="s">
        <v>7</v>
      </c>
      <c r="D143">
        <v>1</v>
      </c>
      <c r="E143">
        <v>12</v>
      </c>
      <c r="F143">
        <f>IF(OR(D143="",E143=""),"-",IF(C143=Config!$Q$2,IF(D143=1,IF(E143&lt;=19,Config!$R$3,IF(E143&lt;=50,Config!$S$3,IF(E143&gt;50,Config!$T$3,""))),IF(AND(D143&gt;=2,D143&lt;=5),IF(E143&lt;=19,Config!$R$4,IF(E143&lt;=50,Config!$S$4,IF(E143&gt;50,Config!$T$4,""))),IF(D143&gt;5,IF(E143&lt;=19,Config!$R$5,IF(E143&lt;=50,Config!$S$5,IF(E143&gt;50,Config!$T$5,"")))))),IF(C143=Config!$Q$6,IF(D143=1, IF(E143&lt;=19, Config!$R$7, IF(E143&lt;=50, Config!$S$7, IF(E143&gt;50, Config!$T$7, ""))), IF(AND(D143&gt;=2, D143&lt;=5), IF(E143&lt;=19, Config!$R$8, IF(E143&lt;=50, Config!$S$8, IF(E143&gt;50, Config!$T$8, ""))), IF(D143&gt;5, IF(E143&lt;=19, Config!$R$9, IF(E143&lt;=50, Config!$S$9, IF(E143&gt;50, Config!$T$9, "")))))),"ERROR")))</f>
        <v>7</v>
      </c>
    </row>
    <row r="144" spans="1:6" x14ac:dyDescent="0.25">
      <c r="A144">
        <v>140</v>
      </c>
      <c r="B144" t="s">
        <v>1215</v>
      </c>
      <c r="C144" t="s">
        <v>7</v>
      </c>
      <c r="D144">
        <v>1</v>
      </c>
      <c r="E144">
        <v>13</v>
      </c>
      <c r="F144">
        <f>IF(OR(D144="",E144=""),"-",IF(C144=Config!$Q$2,IF(D144=1,IF(E144&lt;=19,Config!$R$3,IF(E144&lt;=50,Config!$S$3,IF(E144&gt;50,Config!$T$3,""))),IF(AND(D144&gt;=2,D144&lt;=5),IF(E144&lt;=19,Config!$R$4,IF(E144&lt;=50,Config!$S$4,IF(E144&gt;50,Config!$T$4,""))),IF(D144&gt;5,IF(E144&lt;=19,Config!$R$5,IF(E144&lt;=50,Config!$S$5,IF(E144&gt;50,Config!$T$5,"")))))),IF(C144=Config!$Q$6,IF(D144=1, IF(E144&lt;=19, Config!$R$7, IF(E144&lt;=50, Config!$S$7, IF(E144&gt;50, Config!$T$7, ""))), IF(AND(D144&gt;=2, D144&lt;=5), IF(E144&lt;=19, Config!$R$8, IF(E144&lt;=50, Config!$S$8, IF(E144&gt;50, Config!$T$8, ""))), IF(D144&gt;5, IF(E144&lt;=19, Config!$R$9, IF(E144&lt;=50, Config!$S$9, IF(E144&gt;50, Config!$T$9, "")))))),"ERROR")))</f>
        <v>7</v>
      </c>
    </row>
    <row r="145" spans="1:6" x14ac:dyDescent="0.25">
      <c r="A145">
        <v>141</v>
      </c>
      <c r="B145" t="s">
        <v>1267</v>
      </c>
      <c r="C145" t="s">
        <v>1268</v>
      </c>
      <c r="D145">
        <v>3</v>
      </c>
      <c r="E145">
        <v>23</v>
      </c>
      <c r="F145">
        <f>IF(OR(D145="",E145=""),"-",IF(C145=Config!$Q$2,IF(D145=1,IF(E145&lt;=19,Config!$R$3,IF(E145&lt;=50,Config!$S$3,IF(E145&gt;50,Config!$T$3,""))),IF(AND(D145&gt;=2,D145&lt;=5),IF(E145&lt;=19,Config!$R$4,IF(E145&lt;=50,Config!$S$4,IF(E145&gt;50,Config!$T$4,""))),IF(D145&gt;5,IF(E145&lt;=19,Config!$R$5,IF(E145&lt;=50,Config!$S$5,IF(E145&gt;50,Config!$T$5,"")))))),IF(C145=Config!$Q$6,IF(D145=1, IF(E145&lt;=19, Config!$R$7, IF(E145&lt;=50, Config!$S$7, IF(E145&gt;50, Config!$T$7, ""))), IF(AND(D145&gt;=2, D145&lt;=5), IF(E145&lt;=19, Config!$R$8, IF(E145&lt;=50, Config!$S$8, IF(E145&gt;50, Config!$T$8, ""))), IF(D145&gt;5, IF(E145&lt;=19, Config!$R$9, IF(E145&lt;=50, Config!$S$9, IF(E145&gt;50, Config!$T$9, "")))))),"ERROR")))</f>
        <v>10</v>
      </c>
    </row>
    <row r="146" spans="1:6" x14ac:dyDescent="0.25">
      <c r="A146">
        <v>142</v>
      </c>
      <c r="B146" t="s">
        <v>1269</v>
      </c>
      <c r="C146" t="s">
        <v>11</v>
      </c>
      <c r="D146">
        <v>1</v>
      </c>
      <c r="E146">
        <v>22</v>
      </c>
      <c r="F146">
        <f>IF(OR(D146="",E146=""),"-",IF(C146=Config!$Q$2,IF(D146=1,IF(E146&lt;=19,Config!$R$3,IF(E146&lt;=50,Config!$S$3,IF(E146&gt;50,Config!$T$3,""))),IF(AND(D146&gt;=2,D146&lt;=5),IF(E146&lt;=19,Config!$R$4,IF(E146&lt;=50,Config!$S$4,IF(E146&gt;50,Config!$T$4,""))),IF(D146&gt;5,IF(E146&lt;=19,Config!$R$5,IF(E146&lt;=50,Config!$S$5,IF(E146&gt;50,Config!$T$5,"")))))),IF(C146=Config!$Q$6,IF(D146=1, IF(E146&lt;=19, Config!$R$7, IF(E146&lt;=50, Config!$S$7, IF(E146&gt;50, Config!$T$7, ""))), IF(AND(D146&gt;=2, D146&lt;=5), IF(E146&lt;=19, Config!$R$8, IF(E146&lt;=50, Config!$S$8, IF(E146&gt;50, Config!$T$8, ""))), IF(D146&gt;5, IF(E146&lt;=19, Config!$R$9, IF(E146&lt;=50, Config!$S$9, IF(E146&gt;50, Config!$T$9, "")))))),"ERROR")))</f>
        <v>5</v>
      </c>
    </row>
    <row r="147" spans="1:6" x14ac:dyDescent="0.25">
      <c r="A147">
        <v>143</v>
      </c>
      <c r="B147" t="s">
        <v>1270</v>
      </c>
      <c r="C147" t="s">
        <v>11</v>
      </c>
      <c r="D147">
        <v>1</v>
      </c>
      <c r="E147">
        <v>2</v>
      </c>
      <c r="F147">
        <f>IF(OR(D147="",E147=""),"-",IF(C147=Config!$Q$2,IF(D147=1,IF(E147&lt;=19,Config!$R$3,IF(E147&lt;=50,Config!$S$3,IF(E147&gt;50,Config!$T$3,""))),IF(AND(D147&gt;=2,D147&lt;=5),IF(E147&lt;=19,Config!$R$4,IF(E147&lt;=50,Config!$S$4,IF(E147&gt;50,Config!$T$4,""))),IF(D147&gt;5,IF(E147&lt;=19,Config!$R$5,IF(E147&lt;=50,Config!$S$5,IF(E147&gt;50,Config!$T$5,"")))))),IF(C147=Config!$Q$6,IF(D147=1, IF(E147&lt;=19, Config!$R$7, IF(E147&lt;=50, Config!$S$7, IF(E147&gt;50, Config!$T$7, ""))), IF(AND(D147&gt;=2, D147&lt;=5), IF(E147&lt;=19, Config!$R$8, IF(E147&lt;=50, Config!$S$8, IF(E147&gt;50, Config!$T$8, ""))), IF(D147&gt;5, IF(E147&lt;=19, Config!$R$9, IF(E147&lt;=50, Config!$S$9, IF(E147&gt;50, Config!$T$9, "")))))),"ERROR")))</f>
        <v>5</v>
      </c>
    </row>
    <row r="148" spans="1:6" x14ac:dyDescent="0.25">
      <c r="A148">
        <v>144</v>
      </c>
      <c r="B148" t="s">
        <v>1271</v>
      </c>
      <c r="C148" t="s">
        <v>11</v>
      </c>
      <c r="D148">
        <v>4</v>
      </c>
      <c r="E148">
        <v>23</v>
      </c>
      <c r="F148">
        <f>IF(OR(D148="",E148=""),"-",IF(C148=Config!$Q$2,IF(D148=1,IF(E148&lt;=19,Config!$R$3,IF(E148&lt;=50,Config!$S$3,IF(E148&gt;50,Config!$T$3,""))),IF(AND(D148&gt;=2,D148&lt;=5),IF(E148&lt;=19,Config!$R$4,IF(E148&lt;=50,Config!$S$4,IF(E148&gt;50,Config!$T$4,""))),IF(D148&gt;5,IF(E148&lt;=19,Config!$R$5,IF(E148&lt;=50,Config!$S$5,IF(E148&gt;50,Config!$T$5,"")))))),IF(C148=Config!$Q$6,IF(D148=1, IF(E148&lt;=19, Config!$R$7, IF(E148&lt;=50, Config!$S$7, IF(E148&gt;50, Config!$T$7, ""))), IF(AND(D148&gt;=2, D148&lt;=5), IF(E148&lt;=19, Config!$R$8, IF(E148&lt;=50, Config!$S$8, IF(E148&gt;50, Config!$T$8, ""))), IF(D148&gt;5, IF(E148&lt;=19, Config!$R$9, IF(E148&lt;=50, Config!$S$9, IF(E148&gt;50, Config!$T$9, "")))))),"ERROR")))</f>
        <v>7</v>
      </c>
    </row>
    <row r="149" spans="1:6" x14ac:dyDescent="0.25">
      <c r="A149">
        <v>145</v>
      </c>
      <c r="B149" t="s">
        <v>1373</v>
      </c>
      <c r="C149" t="s">
        <v>11</v>
      </c>
      <c r="D149">
        <v>1</v>
      </c>
      <c r="E149">
        <v>1</v>
      </c>
      <c r="F149">
        <f>IF(OR(D149="",E149=""),"-",IF(C149=Config!$Q$2,IF(D149=1,IF(E149&lt;=19,Config!$R$3,IF(E149&lt;=50,Config!$S$3,IF(E149&gt;50,Config!$T$3,""))),IF(AND(D149&gt;=2,D149&lt;=5),IF(E149&lt;=19,Config!$R$4,IF(E149&lt;=50,Config!$S$4,IF(E149&gt;50,Config!$T$4,""))),IF(D149&gt;5,IF(E149&lt;=19,Config!$R$5,IF(E149&lt;=50,Config!$S$5,IF(E149&gt;50,Config!$T$5,"")))))),IF(C149=Config!$Q$6,IF(D149=1, IF(E149&lt;=19, Config!$R$7, IF(E149&lt;=50, Config!$S$7, IF(E149&gt;50, Config!$T$7, ""))), IF(AND(D149&gt;=2, D149&lt;=5), IF(E149&lt;=19, Config!$R$8, IF(E149&lt;=50, Config!$S$8, IF(E149&gt;50, Config!$T$8, ""))), IF(D149&gt;5, IF(E149&lt;=19, Config!$R$9, IF(E149&lt;=50, Config!$S$9, IF(E149&gt;50, Config!$T$9, "")))))),"ERROR")))</f>
        <v>5</v>
      </c>
    </row>
    <row r="150" spans="1:6" x14ac:dyDescent="0.25">
      <c r="A150">
        <v>146</v>
      </c>
      <c r="B150" t="s">
        <v>1278</v>
      </c>
      <c r="C150" t="s">
        <v>7</v>
      </c>
      <c r="D150">
        <v>1</v>
      </c>
      <c r="E150">
        <v>28</v>
      </c>
      <c r="F150">
        <f>IF(OR(D150="",E150=""),"-",IF(C150=Config!$Q$2,IF(D150=1,IF(E150&lt;=19,Config!$R$3,IF(E150&lt;=50,Config!$S$3,IF(E150&gt;50,Config!$T$3,""))),IF(AND(D150&gt;=2,D150&lt;=5),IF(E150&lt;=19,Config!$R$4,IF(E150&lt;=50,Config!$S$4,IF(E150&gt;50,Config!$T$4,""))),IF(D150&gt;5,IF(E150&lt;=19,Config!$R$5,IF(E150&lt;=50,Config!$S$5,IF(E150&gt;50,Config!$T$5,"")))))),IF(C150=Config!$Q$6,IF(D150=1, IF(E150&lt;=19, Config!$R$7, IF(E150&lt;=50, Config!$S$7, IF(E150&gt;50, Config!$T$7, ""))), IF(AND(D150&gt;=2, D150&lt;=5), IF(E150&lt;=19, Config!$R$8, IF(E150&lt;=50, Config!$S$8, IF(E150&gt;50, Config!$T$8, ""))), IF(D150&gt;5, IF(E150&lt;=19, Config!$R$9, IF(E150&lt;=50, Config!$S$9, IF(E150&gt;50, Config!$T$9, "")))))),"ERROR")))</f>
        <v>7</v>
      </c>
    </row>
    <row r="151" spans="1:6" x14ac:dyDescent="0.25">
      <c r="A151">
        <v>147</v>
      </c>
      <c r="B151" t="s">
        <v>1284</v>
      </c>
      <c r="C151" t="s">
        <v>7</v>
      </c>
      <c r="D151">
        <v>1</v>
      </c>
      <c r="E151">
        <v>89</v>
      </c>
      <c r="F151">
        <f>IF(OR(D151="",E151=""),"-",IF(C151=Config!$Q$2,IF(D151=1,IF(E151&lt;=19,Config!$R$3,IF(E151&lt;=50,Config!$S$3,IF(E151&gt;50,Config!$T$3,""))),IF(AND(D151&gt;=2,D151&lt;=5),IF(E151&lt;=19,Config!$R$4,IF(E151&lt;=50,Config!$S$4,IF(E151&gt;50,Config!$T$4,""))),IF(D151&gt;5,IF(E151&lt;=19,Config!$R$5,IF(E151&lt;=50,Config!$S$5,IF(E151&gt;50,Config!$T$5,"")))))),IF(C151=Config!$Q$6,IF(D151=1, IF(E151&lt;=19, Config!$R$7, IF(E151&lt;=50, Config!$S$7, IF(E151&gt;50, Config!$T$7, ""))), IF(AND(D151&gt;=2, D151&lt;=5), IF(E151&lt;=19, Config!$R$8, IF(E151&lt;=50, Config!$S$8, IF(E151&gt;50, Config!$T$8, ""))), IF(D151&gt;5, IF(E151&lt;=19, Config!$R$9, IF(E151&lt;=50, Config!$S$9, IF(E151&gt;50, Config!$T$9, "")))))),"ERROR")))</f>
        <v>10</v>
      </c>
    </row>
    <row r="152" spans="1:6" x14ac:dyDescent="0.25">
      <c r="A152">
        <v>148</v>
      </c>
      <c r="B152" t="s">
        <v>1285</v>
      </c>
      <c r="C152" t="s">
        <v>7</v>
      </c>
      <c r="D152">
        <v>1</v>
      </c>
      <c r="E152">
        <v>8</v>
      </c>
      <c r="F152">
        <f>IF(OR(D152="",E152=""),"-",IF(C152=Config!$Q$2,IF(D152=1,IF(E152&lt;=19,Config!$R$3,IF(E152&lt;=50,Config!$S$3,IF(E152&gt;50,Config!$T$3,""))),IF(AND(D152&gt;=2,D152&lt;=5),IF(E152&lt;=19,Config!$R$4,IF(E152&lt;=50,Config!$S$4,IF(E152&gt;50,Config!$T$4,""))),IF(D152&gt;5,IF(E152&lt;=19,Config!$R$5,IF(E152&lt;=50,Config!$S$5,IF(E152&gt;50,Config!$T$5,"")))))),IF(C152=Config!$Q$6,IF(D152=1, IF(E152&lt;=19, Config!$R$7, IF(E152&lt;=50, Config!$S$7, IF(E152&gt;50, Config!$T$7, ""))), IF(AND(D152&gt;=2, D152&lt;=5), IF(E152&lt;=19, Config!$R$8, IF(E152&lt;=50, Config!$S$8, IF(E152&gt;50, Config!$T$8, ""))), IF(D152&gt;5, IF(E152&lt;=19, Config!$R$9, IF(E152&lt;=50, Config!$S$9, IF(E152&gt;50, Config!$T$9, "")))))),"ERROR")))</f>
        <v>7</v>
      </c>
    </row>
    <row r="153" spans="1:6" x14ac:dyDescent="0.25">
      <c r="A153">
        <v>149</v>
      </c>
      <c r="B153" t="s">
        <v>1292</v>
      </c>
      <c r="C153" t="s">
        <v>11</v>
      </c>
      <c r="D153">
        <v>1</v>
      </c>
      <c r="E153">
        <v>23</v>
      </c>
      <c r="F153">
        <f>IF(OR(D153="",E153=""),"-",IF(C153=Config!$Q$2,IF(D153=1,IF(E153&lt;=19,Config!$R$3,IF(E153&lt;=50,Config!$S$3,IF(E153&gt;50,Config!$T$3,""))),IF(AND(D153&gt;=2,D153&lt;=5),IF(E153&lt;=19,Config!$R$4,IF(E153&lt;=50,Config!$S$4,IF(E153&gt;50,Config!$T$4,""))),IF(D153&gt;5,IF(E153&lt;=19,Config!$R$5,IF(E153&lt;=50,Config!$S$5,IF(E153&gt;50,Config!$T$5,"")))))),IF(C153=Config!$Q$6,IF(D153=1, IF(E153&lt;=19, Config!$R$7, IF(E153&lt;=50, Config!$S$7, IF(E153&gt;50, Config!$T$7, ""))), IF(AND(D153&gt;=2, D153&lt;=5), IF(E153&lt;=19, Config!$R$8, IF(E153&lt;=50, Config!$S$8, IF(E153&gt;50, Config!$T$8, ""))), IF(D153&gt;5, IF(E153&lt;=19, Config!$R$9, IF(E153&lt;=50, Config!$S$9, IF(E153&gt;50, Config!$T$9, "")))))),"ERROR")))</f>
        <v>5</v>
      </c>
    </row>
    <row r="154" spans="1:6" x14ac:dyDescent="0.25">
      <c r="A154">
        <v>150</v>
      </c>
      <c r="B154" t="s">
        <v>1309</v>
      </c>
      <c r="C154" t="s">
        <v>11</v>
      </c>
      <c r="D154">
        <v>1</v>
      </c>
      <c r="E154">
        <v>8</v>
      </c>
      <c r="F154">
        <f>IF(OR(D154="",E154=""),"-",IF(C154=Config!$Q$2,IF(D154=1,IF(E154&lt;=19,Config!$R$3,IF(E154&lt;=50,Config!$S$3,IF(E154&gt;50,Config!$T$3,""))),IF(AND(D154&gt;=2,D154&lt;=5),IF(E154&lt;=19,Config!$R$4,IF(E154&lt;=50,Config!$S$4,IF(E154&gt;50,Config!$T$4,""))),IF(D154&gt;5,IF(E154&lt;=19,Config!$R$5,IF(E154&lt;=50,Config!$S$5,IF(E154&gt;50,Config!$T$5,"")))))),IF(C154=Config!$Q$6,IF(D154=1, IF(E154&lt;=19, Config!$R$7, IF(E154&lt;=50, Config!$S$7, IF(E154&gt;50, Config!$T$7, ""))), IF(AND(D154&gt;=2, D154&lt;=5), IF(E154&lt;=19, Config!$R$8, IF(E154&lt;=50, Config!$S$8, IF(E154&gt;50, Config!$T$8, ""))), IF(D154&gt;5, IF(E154&lt;=19, Config!$R$9, IF(E154&lt;=50, Config!$S$9, IF(E154&gt;50, Config!$T$9, "")))))),"ERROR")))</f>
        <v>5</v>
      </c>
    </row>
    <row r="155" spans="1:6" x14ac:dyDescent="0.25">
      <c r="A155">
        <v>151</v>
      </c>
      <c r="B155" t="s">
        <v>1354</v>
      </c>
      <c r="C155" t="s">
        <v>7</v>
      </c>
      <c r="D155">
        <v>1</v>
      </c>
      <c r="E155">
        <v>5</v>
      </c>
      <c r="F155">
        <f>IF(OR(D155="",E155=""),"-",IF(C155=Config!$Q$2,IF(D155=1,IF(E155&lt;=19,Config!$R$3,IF(E155&lt;=50,Config!$S$3,IF(E155&gt;50,Config!$T$3,""))),IF(AND(D155&gt;=2,D155&lt;=5),IF(E155&lt;=19,Config!$R$4,IF(E155&lt;=50,Config!$S$4,IF(E155&gt;50,Config!$T$4,""))),IF(D155&gt;5,IF(E155&lt;=19,Config!$R$5,IF(E155&lt;=50,Config!$S$5,IF(E155&gt;50,Config!$T$5,"")))))),IF(C155=Config!$Q$6,IF(D155=1, IF(E155&lt;=19, Config!$R$7, IF(E155&lt;=50, Config!$S$7, IF(E155&gt;50, Config!$T$7, ""))), IF(AND(D155&gt;=2, D155&lt;=5), IF(E155&lt;=19, Config!$R$8, IF(E155&lt;=50, Config!$S$8, IF(E155&gt;50, Config!$T$8, ""))), IF(D155&gt;5, IF(E155&lt;=19, Config!$R$9, IF(E155&lt;=50, Config!$S$9, IF(E155&gt;50, Config!$T$9, "")))))),"ERROR")))</f>
        <v>7</v>
      </c>
    </row>
    <row r="156" spans="1:6" x14ac:dyDescent="0.25">
      <c r="A156">
        <v>152</v>
      </c>
      <c r="B156" t="s">
        <v>1375</v>
      </c>
      <c r="C156" t="s">
        <v>7</v>
      </c>
      <c r="D156">
        <v>1</v>
      </c>
      <c r="E156">
        <v>51</v>
      </c>
      <c r="F156">
        <f>IF(OR(D156="",E156=""),"-",IF(C156=Config!$Q$2,IF(D156=1,IF(E156&lt;=19,Config!$R$3,IF(E156&lt;=50,Config!$S$3,IF(E156&gt;50,Config!$T$3,""))),IF(AND(D156&gt;=2,D156&lt;=5),IF(E156&lt;=19,Config!$R$4,IF(E156&lt;=50,Config!$S$4,IF(E156&gt;50,Config!$T$4,""))),IF(D156&gt;5,IF(E156&lt;=19,Config!$R$5,IF(E156&lt;=50,Config!$S$5,IF(E156&gt;50,Config!$T$5,"")))))),IF(C156=Config!$Q$6,IF(D156=1, IF(E156&lt;=19, Config!$R$7, IF(E156&lt;=50, Config!$S$7, IF(E156&gt;50, Config!$T$7, ""))), IF(AND(D156&gt;=2, D156&lt;=5), IF(E156&lt;=19, Config!$R$8, IF(E156&lt;=50, Config!$S$8, IF(E156&gt;50, Config!$T$8, ""))), IF(D156&gt;5, IF(E156&lt;=19, Config!$R$9, IF(E156&lt;=50, Config!$S$9, IF(E156&gt;50, Config!$T$9, "")))))),"ERROR")))</f>
        <v>10</v>
      </c>
    </row>
    <row r="157" spans="1:6" x14ac:dyDescent="0.25">
      <c r="A157">
        <v>153</v>
      </c>
      <c r="B157" t="s">
        <v>1374</v>
      </c>
      <c r="C157" t="s">
        <v>7</v>
      </c>
      <c r="D157">
        <v>1</v>
      </c>
      <c r="E157">
        <v>51</v>
      </c>
      <c r="F157">
        <f>IF(OR(D157="",E157=""),"-",IF(C157=Config!$Q$2,IF(D157=1,IF(E157&lt;=19,Config!$R$3,IF(E157&lt;=50,Config!$S$3,IF(E157&gt;50,Config!$T$3,""))),IF(AND(D157&gt;=2,D157&lt;=5),IF(E157&lt;=19,Config!$R$4,IF(E157&lt;=50,Config!$S$4,IF(E157&gt;50,Config!$T$4,""))),IF(D157&gt;5,IF(E157&lt;=19,Config!$R$5,IF(E157&lt;=50,Config!$S$5,IF(E157&gt;50,Config!$T$5,"")))))),IF(C157=Config!$Q$6,IF(D157=1, IF(E157&lt;=19, Config!$R$7, IF(E157&lt;=50, Config!$S$7, IF(E157&gt;50, Config!$T$7, ""))), IF(AND(D157&gt;=2, D157&lt;=5), IF(E157&lt;=19, Config!$R$8, IF(E157&lt;=50, Config!$S$8, IF(E157&gt;50, Config!$T$8, ""))), IF(D157&gt;5, IF(E157&lt;=19, Config!$R$9, IF(E157&lt;=50, Config!$S$9, IF(E157&gt;50, Config!$T$9, "")))))),"ERROR")))</f>
        <v>10</v>
      </c>
    </row>
    <row r="158" spans="1:6" x14ac:dyDescent="0.25">
      <c r="A158">
        <v>154</v>
      </c>
      <c r="B158" t="s">
        <v>1368</v>
      </c>
      <c r="C158" t="s">
        <v>7</v>
      </c>
      <c r="D158">
        <v>1</v>
      </c>
      <c r="E158">
        <v>5</v>
      </c>
      <c r="F158">
        <f>IF(OR(D158="",E158=""),"-",IF(C158=Config!$Q$2,IF(D158=1,IF(E158&lt;=19,Config!$R$3,IF(E158&lt;=50,Config!$S$3,IF(E158&gt;50,Config!$T$3,""))),IF(AND(D158&gt;=2,D158&lt;=5),IF(E158&lt;=19,Config!$R$4,IF(E158&lt;=50,Config!$S$4,IF(E158&gt;50,Config!$T$4,""))),IF(D158&gt;5,IF(E158&lt;=19,Config!$R$5,IF(E158&lt;=50,Config!$S$5,IF(E158&gt;50,Config!$T$5,"")))))),IF(C158=Config!$Q$6,IF(D158=1, IF(E158&lt;=19, Config!$R$7, IF(E158&lt;=50, Config!$S$7, IF(E158&gt;50, Config!$T$7, ""))), IF(AND(D158&gt;=2, D158&lt;=5), IF(E158&lt;=19, Config!$R$8, IF(E158&lt;=50, Config!$S$8, IF(E158&gt;50, Config!$T$8, ""))), IF(D158&gt;5, IF(E158&lt;=19, Config!$R$9, IF(E158&lt;=50, Config!$S$9, IF(E158&gt;50, Config!$T$9, "")))))),"ERROR")))</f>
        <v>7</v>
      </c>
    </row>
    <row r="159" spans="1:6" x14ac:dyDescent="0.25">
      <c r="A159">
        <v>155</v>
      </c>
      <c r="B159" t="s">
        <v>1296</v>
      </c>
      <c r="C159" t="s">
        <v>7</v>
      </c>
      <c r="D159">
        <v>1</v>
      </c>
      <c r="E159">
        <v>5</v>
      </c>
      <c r="F159">
        <f>IF(OR(D159="",E159=""),"-",IF(C159=Config!$Q$2,IF(D159=1,IF(E159&lt;=19,Config!$R$3,IF(E159&lt;=50,Config!$S$3,IF(E159&gt;50,Config!$T$3,""))),IF(AND(D159&gt;=2,D159&lt;=5),IF(E159&lt;=19,Config!$R$4,IF(E159&lt;=50,Config!$S$4,IF(E159&gt;50,Config!$T$4,""))),IF(D159&gt;5,IF(E159&lt;=19,Config!$R$5,IF(E159&lt;=50,Config!$S$5,IF(E159&gt;50,Config!$T$5,"")))))),IF(C159=Config!$Q$6,IF(D159=1, IF(E159&lt;=19, Config!$R$7, IF(E159&lt;=50, Config!$S$7, IF(E159&gt;50, Config!$T$7, ""))), IF(AND(D159&gt;=2, D159&lt;=5), IF(E159&lt;=19, Config!$R$8, IF(E159&lt;=50, Config!$S$8, IF(E159&gt;50, Config!$T$8, ""))), IF(D159&gt;5, IF(E159&lt;=19, Config!$R$9, IF(E159&lt;=50, Config!$S$9, IF(E159&gt;50, Config!$T$9, "")))))),"ERROR")))</f>
        <v>7</v>
      </c>
    </row>
    <row r="160" spans="1:6" x14ac:dyDescent="0.25">
      <c r="A160">
        <v>156</v>
      </c>
      <c r="B160" t="s">
        <v>1305</v>
      </c>
      <c r="C160" t="s">
        <v>7</v>
      </c>
      <c r="D160">
        <v>1</v>
      </c>
      <c r="E160">
        <v>5</v>
      </c>
      <c r="F160">
        <f>IF(OR(D160="",E160=""),"-",IF(C160=Config!$Q$2,IF(D160=1,IF(E160&lt;=19,Config!$R$3,IF(E160&lt;=50,Config!$S$3,IF(E160&gt;50,Config!$T$3,""))),IF(AND(D160&gt;=2,D160&lt;=5),IF(E160&lt;=19,Config!$R$4,IF(E160&lt;=50,Config!$S$4,IF(E160&gt;50,Config!$T$4,""))),IF(D160&gt;5,IF(E160&lt;=19,Config!$R$5,IF(E160&lt;=50,Config!$S$5,IF(E160&gt;50,Config!$T$5,"")))))),IF(C160=Config!$Q$6,IF(D160=1, IF(E160&lt;=19, Config!$R$7, IF(E160&lt;=50, Config!$S$7, IF(E160&gt;50, Config!$T$7, ""))), IF(AND(D160&gt;=2, D160&lt;=5), IF(E160&lt;=19, Config!$R$8, IF(E160&lt;=50, Config!$S$8, IF(E160&gt;50, Config!$T$8, ""))), IF(D160&gt;5, IF(E160&lt;=19, Config!$R$9, IF(E160&lt;=50, Config!$S$9, IF(E160&gt;50, Config!$T$9, "")))))),"ERROR")))</f>
        <v>7</v>
      </c>
    </row>
    <row r="161" spans="1:6" x14ac:dyDescent="0.25">
      <c r="A161">
        <v>157</v>
      </c>
      <c r="B161" t="s">
        <v>1298</v>
      </c>
      <c r="C161" t="s">
        <v>7</v>
      </c>
      <c r="D161">
        <v>1</v>
      </c>
      <c r="E161">
        <v>5</v>
      </c>
      <c r="F161">
        <f>IF(OR(D161="",E161=""),"-",IF(C161=Config!$Q$2,IF(D161=1,IF(E161&lt;=19,Config!$R$3,IF(E161&lt;=50,Config!$S$3,IF(E161&gt;50,Config!$T$3,""))),IF(AND(D161&gt;=2,D161&lt;=5),IF(E161&lt;=19,Config!$R$4,IF(E161&lt;=50,Config!$S$4,IF(E161&gt;50,Config!$T$4,""))),IF(D161&gt;5,IF(E161&lt;=19,Config!$R$5,IF(E161&lt;=50,Config!$S$5,IF(E161&gt;50,Config!$T$5,"")))))),IF(C161=Config!$Q$6,IF(D161=1, IF(E161&lt;=19, Config!$R$7, IF(E161&lt;=50, Config!$S$7, IF(E161&gt;50, Config!$T$7, ""))), IF(AND(D161&gt;=2, D161&lt;=5), IF(E161&lt;=19, Config!$R$8, IF(E161&lt;=50, Config!$S$8, IF(E161&gt;50, Config!$T$8, ""))), IF(D161&gt;5, IF(E161&lt;=19, Config!$R$9, IF(E161&lt;=50, Config!$S$9, IF(E161&gt;50, Config!$T$9, "")))))),"ERROR")))</f>
        <v>7</v>
      </c>
    </row>
    <row r="162" spans="1:6" x14ac:dyDescent="0.25">
      <c r="A162">
        <v>158</v>
      </c>
      <c r="B162" t="s">
        <v>291</v>
      </c>
      <c r="C162" t="s">
        <v>7</v>
      </c>
      <c r="D162">
        <v>1</v>
      </c>
      <c r="E162">
        <v>5</v>
      </c>
      <c r="F162">
        <f>IF(OR(D162="",E162=""),"-",IF(C162=Config!$Q$2,IF(D162=1,IF(E162&lt;=19,Config!$R$3,IF(E162&lt;=50,Config!$S$3,IF(E162&gt;50,Config!$T$3,""))),IF(AND(D162&gt;=2,D162&lt;=5),IF(E162&lt;=19,Config!$R$4,IF(E162&lt;=50,Config!$S$4,IF(E162&gt;50,Config!$T$4,""))),IF(D162&gt;5,IF(E162&lt;=19,Config!$R$5,IF(E162&lt;=50,Config!$S$5,IF(E162&gt;50,Config!$T$5,"")))))),IF(C162=Config!$Q$6,IF(D162=1, IF(E162&lt;=19, Config!$R$7, IF(E162&lt;=50, Config!$S$7, IF(E162&gt;50, Config!$T$7, ""))), IF(AND(D162&gt;=2, D162&lt;=5), IF(E162&lt;=19, Config!$R$8, IF(E162&lt;=50, Config!$S$8, IF(E162&gt;50, Config!$T$8, ""))), IF(D162&gt;5, IF(E162&lt;=19, Config!$R$9, IF(E162&lt;=50, Config!$S$9, IF(E162&gt;50, Config!$T$9, "")))))),"ERROR")))</f>
        <v>7</v>
      </c>
    </row>
    <row r="163" spans="1:6" x14ac:dyDescent="0.25">
      <c r="A163">
        <v>159</v>
      </c>
      <c r="B163" t="s">
        <v>1311</v>
      </c>
      <c r="C163" t="s">
        <v>7</v>
      </c>
      <c r="D163">
        <v>1</v>
      </c>
      <c r="E163">
        <v>5</v>
      </c>
      <c r="F163">
        <f>IF(OR(D163="",E163=""),"-",IF(C163=Config!$Q$2,IF(D163=1,IF(E163&lt;=19,Config!$R$3,IF(E163&lt;=50,Config!$S$3,IF(E163&gt;50,Config!$T$3,""))),IF(AND(D163&gt;=2,D163&lt;=5),IF(E163&lt;=19,Config!$R$4,IF(E163&lt;=50,Config!$S$4,IF(E163&gt;50,Config!$T$4,""))),IF(D163&gt;5,IF(E163&lt;=19,Config!$R$5,IF(E163&lt;=50,Config!$S$5,IF(E163&gt;50,Config!$T$5,"")))))),IF(C163=Config!$Q$6,IF(D163=1, IF(E163&lt;=19, Config!$R$7, IF(E163&lt;=50, Config!$S$7, IF(E163&gt;50, Config!$T$7, ""))), IF(AND(D163&gt;=2, D163&lt;=5), IF(E163&lt;=19, Config!$R$8, IF(E163&lt;=50, Config!$S$8, IF(E163&gt;50, Config!$T$8, ""))), IF(D163&gt;5, IF(E163&lt;=19, Config!$R$9, IF(E163&lt;=50, Config!$S$9, IF(E163&gt;50, Config!$T$9, "")))))),"ERROR")))</f>
        <v>7</v>
      </c>
    </row>
    <row r="164" spans="1:6" x14ac:dyDescent="0.25">
      <c r="A164">
        <v>160</v>
      </c>
      <c r="B164" t="s">
        <v>1318</v>
      </c>
      <c r="C164" t="s">
        <v>7</v>
      </c>
      <c r="D164">
        <v>1</v>
      </c>
      <c r="E164">
        <v>5</v>
      </c>
      <c r="F164">
        <f>IF(OR(D164="",E164=""),"-",IF(C164=Config!$Q$2,IF(D164=1,IF(E164&lt;=19,Config!$R$3,IF(E164&lt;=50,Config!$S$3,IF(E164&gt;50,Config!$T$3,""))),IF(AND(D164&gt;=2,D164&lt;=5),IF(E164&lt;=19,Config!$R$4,IF(E164&lt;=50,Config!$S$4,IF(E164&gt;50,Config!$T$4,""))),IF(D164&gt;5,IF(E164&lt;=19,Config!$R$5,IF(E164&lt;=50,Config!$S$5,IF(E164&gt;50,Config!$T$5,"")))))),IF(C164=Config!$Q$6,IF(D164=1, IF(E164&lt;=19, Config!$R$7, IF(E164&lt;=50, Config!$S$7, IF(E164&gt;50, Config!$T$7, ""))), IF(AND(D164&gt;=2, D164&lt;=5), IF(E164&lt;=19, Config!$R$8, IF(E164&lt;=50, Config!$S$8, IF(E164&gt;50, Config!$T$8, ""))), IF(D164&gt;5, IF(E164&lt;=19, Config!$R$9, IF(E164&lt;=50, Config!$S$9, IF(E164&gt;50, Config!$T$9, "")))))),"ERROR")))</f>
        <v>7</v>
      </c>
    </row>
    <row r="165" spans="1:6" x14ac:dyDescent="0.25">
      <c r="A165">
        <v>161</v>
      </c>
      <c r="B165" t="s">
        <v>1325</v>
      </c>
      <c r="C165" t="s">
        <v>7</v>
      </c>
      <c r="D165">
        <v>1</v>
      </c>
      <c r="E165">
        <v>5</v>
      </c>
      <c r="F165">
        <f>IF(OR(D165="",E165=""),"-",IF(C165=Config!$Q$2,IF(D165=1,IF(E165&lt;=19,Config!$R$3,IF(E165&lt;=50,Config!$S$3,IF(E165&gt;50,Config!$T$3,""))),IF(AND(D165&gt;=2,D165&lt;=5),IF(E165&lt;=19,Config!$R$4,IF(E165&lt;=50,Config!$S$4,IF(E165&gt;50,Config!$T$4,""))),IF(D165&gt;5,IF(E165&lt;=19,Config!$R$5,IF(E165&lt;=50,Config!$S$5,IF(E165&gt;50,Config!$T$5,"")))))),IF(C165=Config!$Q$6,IF(D165=1, IF(E165&lt;=19, Config!$R$7, IF(E165&lt;=50, Config!$S$7, IF(E165&gt;50, Config!$T$7, ""))), IF(AND(D165&gt;=2, D165&lt;=5), IF(E165&lt;=19, Config!$R$8, IF(E165&lt;=50, Config!$S$8, IF(E165&gt;50, Config!$T$8, ""))), IF(D165&gt;5, IF(E165&lt;=19, Config!$R$9, IF(E165&lt;=50, Config!$S$9, IF(E165&gt;50, Config!$T$9, "")))))),"ERROR")))</f>
        <v>7</v>
      </c>
    </row>
    <row r="166" spans="1:6" x14ac:dyDescent="0.25">
      <c r="A166">
        <v>162</v>
      </c>
      <c r="B166" t="s">
        <v>1333</v>
      </c>
      <c r="C166" t="s">
        <v>7</v>
      </c>
      <c r="D166">
        <v>1</v>
      </c>
      <c r="E166">
        <v>5</v>
      </c>
      <c r="F166">
        <f>IF(OR(D166="",E166=""),"-",IF(C166=Config!$Q$2,IF(D166=1,IF(E166&lt;=19,Config!$R$3,IF(E166&lt;=50,Config!$S$3,IF(E166&gt;50,Config!$T$3,""))),IF(AND(D166&gt;=2,D166&lt;=5),IF(E166&lt;=19,Config!$R$4,IF(E166&lt;=50,Config!$S$4,IF(E166&gt;50,Config!$T$4,""))),IF(D166&gt;5,IF(E166&lt;=19,Config!$R$5,IF(E166&lt;=50,Config!$S$5,IF(E166&gt;50,Config!$T$5,"")))))),IF(C166=Config!$Q$6,IF(D166=1, IF(E166&lt;=19, Config!$R$7, IF(E166&lt;=50, Config!$S$7, IF(E166&gt;50, Config!$T$7, ""))), IF(AND(D166&gt;=2, D166&lt;=5), IF(E166&lt;=19, Config!$R$8, IF(E166&lt;=50, Config!$S$8, IF(E166&gt;50, Config!$T$8, ""))), IF(D166&gt;5, IF(E166&lt;=19, Config!$R$9, IF(E166&lt;=50, Config!$S$9, IF(E166&gt;50, Config!$T$9, "")))))),"ERROR")))</f>
        <v>7</v>
      </c>
    </row>
    <row r="167" spans="1:6" x14ac:dyDescent="0.25">
      <c r="A167">
        <v>163</v>
      </c>
      <c r="B167" t="s">
        <v>1393</v>
      </c>
      <c r="C167" t="s">
        <v>7</v>
      </c>
      <c r="D167">
        <v>3</v>
      </c>
      <c r="E167">
        <v>20</v>
      </c>
      <c r="F167">
        <f>IF(OR(D167="",E167=""),"-",IF(C167=Config!$Q$2,IF(D167=1,IF(E167&lt;=19,Config!$R$3,IF(E167&lt;=50,Config!$S$3,IF(E167&gt;50,Config!$T$3,""))),IF(AND(D167&gt;=2,D167&lt;=5),IF(E167&lt;=19,Config!$R$4,IF(E167&lt;=50,Config!$S$4,IF(E167&gt;50,Config!$T$4,""))),IF(D167&gt;5,IF(E167&lt;=19,Config!$R$5,IF(E167&lt;=50,Config!$S$5,IF(E167&gt;50,Config!$T$5,"")))))),IF(C167=Config!$Q$6,IF(D167=1, IF(E167&lt;=19, Config!$R$7, IF(E167&lt;=50, Config!$S$7, IF(E167&gt;50, Config!$T$7, ""))), IF(AND(D167&gt;=2, D167&lt;=5), IF(E167&lt;=19, Config!$R$8, IF(E167&lt;=50, Config!$S$8, IF(E167&gt;50, Config!$T$8, ""))), IF(D167&gt;5, IF(E167&lt;=19, Config!$R$9, IF(E167&lt;=50, Config!$S$9, IF(E167&gt;50, Config!$T$9, "")))))),"ERROR")))</f>
        <v>10</v>
      </c>
    </row>
    <row r="168" spans="1:6" x14ac:dyDescent="0.25">
      <c r="A168">
        <v>164</v>
      </c>
      <c r="B168" t="s">
        <v>1398</v>
      </c>
      <c r="C168" t="s">
        <v>11</v>
      </c>
      <c r="D168">
        <v>1</v>
      </c>
      <c r="E168">
        <v>3</v>
      </c>
      <c r="F168">
        <f>IF(OR(D168="",E168=""),"-",IF(C168=Config!$Q$2,IF(D168=1,IF(E168&lt;=19,Config!$R$3,IF(E168&lt;=50,Config!$S$3,IF(E168&gt;50,Config!$T$3,""))),IF(AND(D168&gt;=2,D168&lt;=5),IF(E168&lt;=19,Config!$R$4,IF(E168&lt;=50,Config!$S$4,IF(E168&gt;50,Config!$T$4,""))),IF(D168&gt;5,IF(E168&lt;=19,Config!$R$5,IF(E168&lt;=50,Config!$S$5,IF(E168&gt;50,Config!$T$5,"")))))),IF(C168=Config!$Q$6,IF(D168=1, IF(E168&lt;=19, Config!$R$7, IF(E168&lt;=50, Config!$S$7, IF(E168&gt;50, Config!$T$7, ""))), IF(AND(D168&gt;=2, D168&lt;=5), IF(E168&lt;=19, Config!$R$8, IF(E168&lt;=50, Config!$S$8, IF(E168&gt;50, Config!$T$8, ""))), IF(D168&gt;5, IF(E168&lt;=19, Config!$R$9, IF(E168&lt;=50, Config!$S$9, IF(E168&gt;50, Config!$T$9, "")))))),"ERROR")))</f>
        <v>5</v>
      </c>
    </row>
    <row r="169" spans="1:6" x14ac:dyDescent="0.25">
      <c r="A169">
        <v>165</v>
      </c>
      <c r="B169" t="s">
        <v>1399</v>
      </c>
      <c r="C169" t="s">
        <v>7</v>
      </c>
      <c r="D169">
        <v>1</v>
      </c>
      <c r="E169">
        <v>3</v>
      </c>
      <c r="F169">
        <f>IF(OR(D169="",E169=""),"-",IF(C169=Config!$Q$2,IF(D169=1,IF(E169&lt;=19,Config!$R$3,IF(E169&lt;=50,Config!$S$3,IF(E169&gt;50,Config!$T$3,""))),IF(AND(D169&gt;=2,D169&lt;=5),IF(E169&lt;=19,Config!$R$4,IF(E169&lt;=50,Config!$S$4,IF(E169&gt;50,Config!$T$4,""))),IF(D169&gt;5,IF(E169&lt;=19,Config!$R$5,IF(E169&lt;=50,Config!$S$5,IF(E169&gt;50,Config!$T$5,"")))))),IF(C169=Config!$Q$6,IF(D169=1, IF(E169&lt;=19, Config!$R$7, IF(E169&lt;=50, Config!$S$7, IF(E169&gt;50, Config!$T$7, ""))), IF(AND(D169&gt;=2, D169&lt;=5), IF(E169&lt;=19, Config!$R$8, IF(E169&lt;=50, Config!$S$8, IF(E169&gt;50, Config!$T$8, ""))), IF(D169&gt;5, IF(E169&lt;=19, Config!$R$9, IF(E169&lt;=50, Config!$S$9, IF(E169&gt;50, Config!$T$9, "")))))),"ERROR")))</f>
        <v>7</v>
      </c>
    </row>
  </sheetData>
  <mergeCells count="3">
    <mergeCell ref="A1:B1"/>
    <mergeCell ref="A2:B2"/>
    <mergeCell ref="A3:B3"/>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3F294D4-294F-4AAC-999A-24CA18465D46}">
          <x14:formula1>
            <xm:f>Config!$W$3:$W$5</xm:f>
          </x14:formula1>
          <xm:sqref>C127:C133 C5:C52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F14D8-82B0-4EBB-B37B-0F96B29BB677}">
  <dimension ref="A1:H15"/>
  <sheetViews>
    <sheetView workbookViewId="0">
      <selection activeCell="F2" sqref="F2"/>
    </sheetView>
  </sheetViews>
  <sheetFormatPr defaultRowHeight="15" x14ac:dyDescent="0.25"/>
  <cols>
    <col min="1" max="1" width="3.28515625" bestFit="1" customWidth="1"/>
    <col min="2" max="2" width="72.28515625" customWidth="1"/>
    <col min="3" max="3" width="12.7109375" customWidth="1"/>
    <col min="4" max="4" width="11.5703125" customWidth="1"/>
    <col min="5" max="5" width="11.140625" customWidth="1"/>
    <col min="6" max="6" width="13.28515625" customWidth="1"/>
    <col min="7" max="7" width="51.5703125" customWidth="1"/>
    <col min="8" max="8" width="13.85546875" customWidth="1"/>
    <col min="9" max="9" width="9.140625" bestFit="1" customWidth="1"/>
  </cols>
  <sheetData>
    <row r="1" spans="1:8" x14ac:dyDescent="0.25">
      <c r="A1" s="58" t="s">
        <v>43</v>
      </c>
      <c r="B1" s="59"/>
      <c r="C1" s="6">
        <f>COUNTIFS(B7:B1048576, "&lt;&gt;", C7:C1048576, "&lt;&gt;", D7:D1048576, "&lt;&gt;", E7:E1048576, "&lt;&gt;", F7:F1048576, "&lt;&gt;")</f>
        <v>3</v>
      </c>
      <c r="D1" s="6"/>
      <c r="E1" s="6"/>
      <c r="F1" s="6"/>
    </row>
    <row r="2" spans="1:8" x14ac:dyDescent="0.25">
      <c r="A2" s="58" t="s">
        <v>46</v>
      </c>
      <c r="B2" s="59"/>
      <c r="C2" s="6">
        <f>COUNTIFS(C7:C1048576, "EI", B7:B1048576, "&lt;&gt;", D7:D1048576, "&lt;&gt;", E7:E1048576, "&lt;&gt;", F7:F1048576, "&lt;&gt;")</f>
        <v>1</v>
      </c>
      <c r="D2" s="6"/>
      <c r="E2" s="6"/>
      <c r="F2" s="6"/>
    </row>
    <row r="3" spans="1:8" x14ac:dyDescent="0.25">
      <c r="A3" s="58" t="s">
        <v>47</v>
      </c>
      <c r="B3" s="59"/>
      <c r="C3" s="6">
        <f>COUNTIFS(C7:C1048576, "EO", B7:B1048576, "&lt;&gt;", D7:D1048576, "&lt;&gt;", E7:E1048576, "&lt;&gt;", F7:F1048576, "&lt;&gt;")</f>
        <v>0</v>
      </c>
      <c r="D3" s="6"/>
      <c r="E3" s="6"/>
      <c r="F3" s="6"/>
    </row>
    <row r="4" spans="1:8" x14ac:dyDescent="0.25">
      <c r="A4" s="58" t="s">
        <v>48</v>
      </c>
      <c r="B4" s="59"/>
      <c r="C4" s="6">
        <f>COUNTIFS(C7:C1048576, "EQ", B7:B1048576, "&lt;&gt;", D7:D1048576, "&lt;&gt;", E7:E1048576, "&lt;&gt;", F7:F1048576, "&lt;&gt;")</f>
        <v>2</v>
      </c>
      <c r="D4" s="6"/>
      <c r="E4" s="6"/>
      <c r="F4" s="6"/>
    </row>
    <row r="5" spans="1:8" ht="15.75" thickBot="1" x14ac:dyDescent="0.3">
      <c r="A5" s="16"/>
      <c r="B5" s="17" t="s">
        <v>52</v>
      </c>
      <c r="C5" s="6">
        <f>SUMIFS(F7:F1048576, B7:B1048576, "&lt;&gt;", D7:D1048576, "&lt;&gt;", E7:E1048576, "&lt;&gt;", F7:F1048576, "&lt;&gt;")</f>
        <v>13</v>
      </c>
      <c r="D5" s="6"/>
      <c r="E5" s="6"/>
      <c r="F5" s="6"/>
    </row>
    <row r="6" spans="1:8" ht="15" customHeight="1" thickBot="1" x14ac:dyDescent="0.3">
      <c r="A6" s="18" t="s">
        <v>0</v>
      </c>
      <c r="B6" s="19" t="s">
        <v>1</v>
      </c>
      <c r="C6" s="20" t="s">
        <v>54</v>
      </c>
      <c r="D6" s="20" t="s">
        <v>121</v>
      </c>
      <c r="E6" s="20" t="s">
        <v>35</v>
      </c>
      <c r="F6" s="20" t="s">
        <v>6</v>
      </c>
      <c r="G6" s="67" t="s">
        <v>20</v>
      </c>
      <c r="H6" s="68"/>
    </row>
    <row r="7" spans="1:8" ht="105" x14ac:dyDescent="0.25">
      <c r="A7">
        <v>1</v>
      </c>
      <c r="B7" t="s">
        <v>1188</v>
      </c>
      <c r="C7" s="6" t="s">
        <v>28</v>
      </c>
      <c r="D7">
        <v>6</v>
      </c>
      <c r="E7">
        <v>13</v>
      </c>
      <c r="F7">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CE65&lt;=4,Config!$G$11,IF(E7&lt;=15,Config!$H$11,IF(E7&gt;15,Config!$I$11,""))),IF(D7=2,IF(E7&lt;=4,Config!$G$12,IF(E7&lt;=15,Config!$H$12,IF(E7&gt;15,Config!$I$12,""))),IF(D7&gt;2,IF(E7&lt;=4,Config!$G$13,IF(E7&lt;=15,Config!$H$13,IF(E7&gt;15,Config!$I$13,"")))))),"ERROR"))))</f>
        <v>6</v>
      </c>
      <c r="G7" s="6" t="str">
        <f>_xlfn.CONCAT('Funkcje danych ILF EIF '!B22,CHAR(10),'Funkcje danych ILF EIF '!B46,CHAR(10),'Funkcje danych ILF EIF '!B47,CHAR(10),'Funkcje danych ILF EIF '!B48,CHAR(10),'Funkcje danych ILF EIF '!B29,CHAR(10), 'Funkcje danych ILF EIF '!B150)</f>
        <v>WMSP - ZGLOSZENIA_ZU (UMOWY, ZALACZNIKI, KOMENTARZE, AKTYWNOSCI) 
WMWN Usługa SWN
WMOS Sprawozdanie statystyczne
WMOS Deklaracja składki
WMKZU - KOMUNIKATY (WATKI, WPISY, ODBIORCY)
WMZR - REPREZENTANCI</v>
      </c>
    </row>
    <row r="8" spans="1:8" ht="120" x14ac:dyDescent="0.25">
      <c r="A8">
        <v>2</v>
      </c>
      <c r="B8" t="s">
        <v>1189</v>
      </c>
      <c r="C8" s="6" t="s">
        <v>28</v>
      </c>
      <c r="D8">
        <v>7</v>
      </c>
      <c r="E8">
        <v>5</v>
      </c>
      <c r="F8">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CE66&lt;=4,Config!$G$11,IF(E8&lt;=15,Config!$H$11,IF(E8&gt;15,Config!$I$11,""))),IF(D8=2,IF(E8&lt;=4,Config!$G$12,IF(E8&lt;=15,Config!$H$12,IF(E8&gt;15,Config!$I$12,""))),IF(D8&gt;2,IF(E8&lt;=4,Config!$G$13,IF(E8&lt;=15,Config!$H$13,IF(E8&gt;15,Config!$I$13,"")))))),"ERROR"))))</f>
        <v>4</v>
      </c>
      <c r="G8" s="6" t="str">
        <f>_xlfn.CONCAT('Funkcje danych ILF EIF '!B138, CHAR(10),'Funkcje danych ILF EIF '!B139, CHAR(10),'Funkcje danych ILF EIF '!B140, CHAR(10),'Funkcje danych ILF EIF '!B141, CHAR(10),'Funkcje danych ILF EIF '!B142, CHAR(10),'Funkcje danych ILF EIF '!B143, CHAR(10),'Funkcje danych ILF EIF '!B144)</f>
        <v>WMZL - Usługa lista zadań z aplikacji UFG
WMZL - Usługa lista zadań wewnętrznych (WMOK, WDEL, WMKF)
WMZL - SMUbOB
WMZL - SOSiR
WMZL - zadania z WMOK - WĄTKI
WMZL - zadania z WDEL - ZAMÓWIENIA
WMZL - zadania z WMKF - WNIOSKI</v>
      </c>
    </row>
    <row r="9" spans="1:8" x14ac:dyDescent="0.25">
      <c r="A9">
        <v>3</v>
      </c>
      <c r="B9" t="s">
        <v>1388</v>
      </c>
      <c r="C9" s="6" t="s">
        <v>19</v>
      </c>
      <c r="D9">
        <v>1</v>
      </c>
      <c r="E9">
        <v>1</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3</v>
      </c>
      <c r="G9" t="str">
        <f>'Funkcje danych ILF EIF '!B34</f>
        <v>EUFG - Usługa LOGOWANIE_INTERAKCJI</v>
      </c>
    </row>
    <row r="10" spans="1:8" x14ac:dyDescent="0.25">
      <c r="C10" s="6"/>
      <c r="F10" s="6" t="str">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v>
      </c>
    </row>
    <row r="11" spans="1:8" x14ac:dyDescent="0.25">
      <c r="B11" s="7"/>
      <c r="C11" s="6"/>
      <c r="F11" s="6" t="str">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v>
      </c>
    </row>
    <row r="12" spans="1:8" x14ac:dyDescent="0.25">
      <c r="B12" s="7"/>
      <c r="C12" s="6"/>
      <c r="F12" s="6" t="str">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v>
      </c>
    </row>
    <row r="13" spans="1:8" x14ac:dyDescent="0.25">
      <c r="C13" s="6"/>
      <c r="F13" s="6" t="str">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v>
      </c>
    </row>
    <row r="14" spans="1:8" x14ac:dyDescent="0.25">
      <c r="C14" s="6"/>
      <c r="F14" s="6" t="str">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v>
      </c>
    </row>
    <row r="15" spans="1:8" x14ac:dyDescent="0.25">
      <c r="C15" s="6"/>
      <c r="F15" s="6" t="str">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v>
      </c>
    </row>
  </sheetData>
  <mergeCells count="5">
    <mergeCell ref="A1:B1"/>
    <mergeCell ref="A2:B2"/>
    <mergeCell ref="A3:B3"/>
    <mergeCell ref="A4:B4"/>
    <mergeCell ref="G6:H6"/>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4575C34-5D91-413A-8E24-A0C4EC010E4A}">
          <x14:formula1>
            <xm:f>Config!$V$3:$V$6</xm:f>
          </x14:formula1>
          <xm:sqref>C7:C15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33D5D-AE6B-43C7-A937-F92FD3411D5D}">
  <dimension ref="A1:G25"/>
  <sheetViews>
    <sheetView workbookViewId="0">
      <selection activeCell="C5" sqref="C5"/>
    </sheetView>
  </sheetViews>
  <sheetFormatPr defaultRowHeight="15" x14ac:dyDescent="0.25"/>
  <cols>
    <col min="1" max="1" width="3.28515625" bestFit="1" customWidth="1"/>
    <col min="2" max="2" width="67.28515625" customWidth="1"/>
    <col min="7" max="7" width="36.28515625" customWidth="1"/>
  </cols>
  <sheetData>
    <row r="1" spans="1:7" x14ac:dyDescent="0.25">
      <c r="A1" s="58" t="s">
        <v>43</v>
      </c>
      <c r="B1" s="59"/>
      <c r="C1" s="6">
        <f>COUNTIFS(B7:B1048576, "&lt;&gt;", C7:C1048576, "&lt;&gt;", D7:D1048576, "&lt;&gt;", E7:E1048576, "&lt;&gt;", F7:F1048576, "&lt;&gt;")</f>
        <v>3</v>
      </c>
      <c r="D1" s="6"/>
      <c r="E1" s="6"/>
      <c r="F1" s="6"/>
    </row>
    <row r="2" spans="1:7" x14ac:dyDescent="0.25">
      <c r="A2" s="58" t="s">
        <v>46</v>
      </c>
      <c r="B2" s="59"/>
      <c r="C2" s="6">
        <f>COUNTIFS(C7:C1048576, "EI", B7:B1048576, "&lt;&gt;", D7:D1048576, "&lt;&gt;", E7:E1048576, "&lt;&gt;", F7:F1048576, "&lt;&gt;")</f>
        <v>2</v>
      </c>
      <c r="D2" s="6"/>
      <c r="E2" s="6"/>
      <c r="F2" s="6"/>
    </row>
    <row r="3" spans="1:7" x14ac:dyDescent="0.25">
      <c r="A3" s="58" t="s">
        <v>47</v>
      </c>
      <c r="B3" s="59"/>
      <c r="C3" s="6">
        <f>COUNTIFS(C7:C1048576, "EO", B7:B1048576, "&lt;&gt;", D7:D1048576, "&lt;&gt;", E7:E1048576, "&lt;&gt;", F7:F1048576, "&lt;&gt;")</f>
        <v>0</v>
      </c>
      <c r="D3" s="6"/>
      <c r="E3" s="6"/>
      <c r="F3" s="6"/>
    </row>
    <row r="4" spans="1:7" x14ac:dyDescent="0.25">
      <c r="A4" s="58" t="s">
        <v>48</v>
      </c>
      <c r="B4" s="59"/>
      <c r="C4" s="6">
        <f>COUNTIFS(C7:C1048576, "EQ", B7:B1048576, "&lt;&gt;", D7:D1048576, "&lt;&gt;", E7:E1048576, "&lt;&gt;", F7:F1048576, "&lt;&gt;")</f>
        <v>1</v>
      </c>
      <c r="D4" s="6"/>
      <c r="E4" s="6"/>
      <c r="F4" s="6"/>
    </row>
    <row r="5" spans="1:7" ht="15.75" thickBot="1" x14ac:dyDescent="0.3">
      <c r="A5" s="16"/>
      <c r="B5" s="17" t="s">
        <v>52</v>
      </c>
      <c r="C5" s="6">
        <f>SUMIFS(F7:F1048576, B7:B1048576, "&lt;&gt;", D7:D1048576, "&lt;&gt;", E7:E1048576, "&lt;&gt;", F7:F1048576, "&lt;&gt;")</f>
        <v>16</v>
      </c>
      <c r="D5" s="6"/>
      <c r="E5" s="6"/>
      <c r="F5" s="6"/>
    </row>
    <row r="6" spans="1:7" ht="26.25" thickBot="1" x14ac:dyDescent="0.3">
      <c r="A6" s="18" t="s">
        <v>0</v>
      </c>
      <c r="B6" s="19" t="s">
        <v>1</v>
      </c>
      <c r="C6" s="20" t="s">
        <v>27</v>
      </c>
      <c r="D6" s="20" t="s">
        <v>121</v>
      </c>
      <c r="E6" s="20" t="s">
        <v>35</v>
      </c>
      <c r="F6" s="20" t="s">
        <v>6</v>
      </c>
      <c r="G6" s="18" t="s">
        <v>20</v>
      </c>
    </row>
    <row r="7" spans="1:7" x14ac:dyDescent="0.25">
      <c r="A7">
        <v>1</v>
      </c>
      <c r="B7" t="s">
        <v>1359</v>
      </c>
      <c r="C7" s="6" t="s">
        <v>28</v>
      </c>
      <c r="D7" s="6">
        <v>368</v>
      </c>
      <c r="E7" s="6">
        <f>368/2*7</f>
        <v>1288</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6</v>
      </c>
      <c r="G7" t="str">
        <f>'Funkcje danych ILF EIF '!B5</f>
        <v>WAPI - Usługa API dla ZU</v>
      </c>
    </row>
    <row r="8" spans="1:7" x14ac:dyDescent="0.25">
      <c r="A8">
        <f t="shared" ref="A8:A25" si="0">A7+1</f>
        <v>2</v>
      </c>
      <c r="B8" t="s">
        <v>1357</v>
      </c>
      <c r="C8" s="6" t="s">
        <v>19</v>
      </c>
      <c r="D8" s="6">
        <v>368</v>
      </c>
      <c r="E8" s="6">
        <f>368/2*7</f>
        <v>1288</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6</v>
      </c>
      <c r="G8" t="str">
        <f>'Funkcje danych ILF EIF '!B5</f>
        <v>WAPI - Usługa API dla ZU</v>
      </c>
    </row>
    <row r="9" spans="1:7" x14ac:dyDescent="0.25">
      <c r="A9">
        <f t="shared" si="0"/>
        <v>3</v>
      </c>
      <c r="B9" t="s">
        <v>1360</v>
      </c>
      <c r="C9" s="6" t="s">
        <v>19</v>
      </c>
      <c r="D9" s="6">
        <v>368</v>
      </c>
      <c r="E9" s="6">
        <v>1</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4</v>
      </c>
      <c r="G9" t="str">
        <f>'Funkcje danych ILF EIF '!B34</f>
        <v>EUFG - Usługa LOGOWANIE_INTERAKCJI</v>
      </c>
    </row>
    <row r="10" spans="1:7" x14ac:dyDescent="0.25">
      <c r="A10">
        <f t="shared" si="0"/>
        <v>4</v>
      </c>
      <c r="B10" t="s">
        <v>53</v>
      </c>
      <c r="C10" s="6" t="s">
        <v>38</v>
      </c>
      <c r="D10" s="6"/>
      <c r="E10" s="6"/>
      <c r="F10" s="6" t="str">
        <f>IF(OR(D10="",E10=""),"-",IF(C10=Config!$F$2,IF(D10&lt;2,IF(E10&lt;=5,Config!$G$3,IF(E10&lt;=19,Config!$H$3,IF(E10&gt;19,Config!$I$3,""))),IF(AND(D10=2,D10&lt;=5),IF(E10&lt;=5,Config!$G$4,IF(E10&lt;=19,Config!$H$4,IF(E10&gt;19,Config!$I$4,""))),IF(D10&gt;2,IF(E10&lt;=5,Config!$G$5,IF(E10&lt;=19,Config!$H$5,IF(E10&gt;19,Config!$I$5,"")))))),IF(C10=Config!$F$6,IF(D10&lt;2,IF(E10&lt;=5,Config!$G$7,IF(E10&lt;=19,Config!$H$7,IF(E10&gt;19,Config!$I$7,""))),IF(AND(D10&gt;=2,D10&lt;=3),IF(E10&lt;=5,Config!$G$8,IF(E10&lt;=19,Config!$H$8,IF(E10&gt;19,Config!$I$8,""))),IF(D10&gt;3,IF(E10&lt;=5,Config!$G$9,IF(E10&lt;=19,Config!$H$9,IF(E10&gt;19,Config!$I$9,"")))))),IF(C10=Config!$F$10,IF(D10&lt;2,IF(E10&lt;=4,Config!$G$11,IF(E10&lt;=15,Config!$H$11,IF(E10&gt;15,Config!$I$11,""))),IF(D10=2,IF(E10&lt;=4,Config!$G$12,IF(E10&lt;=15,Config!$H$12,IF(E10&gt;15,Config!$I$12,""))),IF(D10&gt;2,IF(E10&lt;=4,Config!$G$13,IF(E10&lt;=15,Config!$H$13,IF(E10&gt;15,Config!$I$13,"")))))),"ERROR"))))</f>
        <v>-</v>
      </c>
    </row>
    <row r="11" spans="1:7" x14ac:dyDescent="0.25">
      <c r="A11">
        <f t="shared" si="0"/>
        <v>5</v>
      </c>
      <c r="C11" s="6" t="s">
        <v>38</v>
      </c>
      <c r="D11" s="6"/>
      <c r="E11" s="6"/>
      <c r="F11" s="6" t="str">
        <f>IF(OR(D11="",E11=""),"-",IF(C11=Config!$F$2,IF(D11&lt;2,IF(E11&lt;=5,Config!$G$3,IF(E11&lt;=19,Config!$H$3,IF(E11&gt;19,Config!$I$3,""))),IF(AND(D11=2,D11&lt;=5),IF(E11&lt;=5,Config!$G$4,IF(E11&lt;=19,Config!$H$4,IF(E11&gt;19,Config!$I$4,""))),IF(D11&gt;2,IF(E11&lt;=5,Config!$G$5,IF(E11&lt;=19,Config!$H$5,IF(E11&gt;19,Config!$I$5,"")))))),IF(C11=Config!$F$6,IF(D11&lt;2,IF(E11&lt;=5,Config!$G$7,IF(E11&lt;=19,Config!$H$7,IF(E11&gt;19,Config!$I$7,""))),IF(AND(D11&gt;=2,D11&lt;=3),IF(E11&lt;=5,Config!$G$8,IF(E11&lt;=19,Config!$H$8,IF(E11&gt;19,Config!$I$8,""))),IF(D11&gt;3,IF(E11&lt;=5,Config!$G$9,IF(E11&lt;=19,Config!$H$9,IF(E11&gt;19,Config!$I$9,"")))))),IF(C11=Config!$F$10,IF(D11&lt;2,IF(E11&lt;=4,Config!$G$11,IF(E11&lt;=15,Config!$H$11,IF(E11&gt;15,Config!$I$11,""))),IF(D11=2,IF(E11&lt;=4,Config!$G$12,IF(E11&lt;=15,Config!$H$12,IF(E11&gt;15,Config!$I$12,""))),IF(D11&gt;2,IF(E11&lt;=4,Config!$G$13,IF(E11&lt;=15,Config!$H$13,IF(E11&gt;15,Config!$I$13,"")))))),"ERROR"))))</f>
        <v>-</v>
      </c>
    </row>
    <row r="12" spans="1:7" x14ac:dyDescent="0.25">
      <c r="A12">
        <f t="shared" si="0"/>
        <v>6</v>
      </c>
      <c r="C12" s="6" t="s">
        <v>38</v>
      </c>
      <c r="D12" s="6"/>
      <c r="E12" s="6"/>
      <c r="F12" s="6" t="str">
        <f>IF(OR(D12="",E12=""),"-",IF(C12=Config!$F$2,IF(D12&lt;2,IF(E12&lt;=5,Config!$G$3,IF(E12&lt;=19,Config!$H$3,IF(E12&gt;19,Config!$I$3,""))),IF(AND(D12=2,D12&lt;=5),IF(E12&lt;=5,Config!$G$4,IF(E12&lt;=19,Config!$H$4,IF(E12&gt;19,Config!$I$4,""))),IF(D12&gt;2,IF(E12&lt;=5,Config!$G$5,IF(E12&lt;=19,Config!$H$5,IF(E12&gt;19,Config!$I$5,"")))))),IF(C12=Config!$F$6,IF(D12&lt;2,IF(E12&lt;=5,Config!$G$7,IF(E12&lt;=19,Config!$H$7,IF(E12&gt;19,Config!$I$7,""))),IF(AND(D12&gt;=2,D12&lt;=3),IF(E12&lt;=5,Config!$G$8,IF(E12&lt;=19,Config!$H$8,IF(E12&gt;19,Config!$I$8,""))),IF(D12&gt;3,IF(E12&lt;=5,Config!$G$9,IF(E12&lt;=19,Config!$H$9,IF(E12&gt;19,Config!$I$9,"")))))),IF(C12=Config!$F$10,IF(D12&lt;2,IF(E12&lt;=4,Config!$G$11,IF(E12&lt;=15,Config!$H$11,IF(E12&gt;15,Config!$I$11,""))),IF(D12=2,IF(E12&lt;=4,Config!$G$12,IF(E12&lt;=15,Config!$H$12,IF(E12&gt;15,Config!$I$12,""))),IF(D12&gt;2,IF(E12&lt;=4,Config!$G$13,IF(E12&lt;=15,Config!$H$13,IF(E12&gt;15,Config!$I$13,"")))))),"ERROR"))))</f>
        <v>-</v>
      </c>
    </row>
    <row r="13" spans="1:7" x14ac:dyDescent="0.25">
      <c r="A13">
        <f t="shared" si="0"/>
        <v>7</v>
      </c>
      <c r="C13" s="6" t="s">
        <v>38</v>
      </c>
      <c r="D13" s="6"/>
      <c r="E13" s="6"/>
      <c r="F13" s="6" t="str">
        <f>IF(OR(D13="",E13=""),"-",IF(C13=Config!$F$2,IF(D13&lt;2,IF(E13&lt;=5,Config!$G$3,IF(E13&lt;=19,Config!$H$3,IF(E13&gt;19,Config!$I$3,""))),IF(AND(D13=2,D13&lt;=5),IF(E13&lt;=5,Config!$G$4,IF(E13&lt;=19,Config!$H$4,IF(E13&gt;19,Config!$I$4,""))),IF(D13&gt;2,IF(E13&lt;=5,Config!$G$5,IF(E13&lt;=19,Config!$H$5,IF(E13&gt;19,Config!$I$5,"")))))),IF(C13=Config!$F$6,IF(D13&lt;2,IF(E13&lt;=5,Config!$G$7,IF(E13&lt;=19,Config!$H$7,IF(E13&gt;19,Config!$I$7,""))),IF(AND(D13&gt;=2,D13&lt;=3),IF(E13&lt;=5,Config!$G$8,IF(E13&lt;=19,Config!$H$8,IF(E13&gt;19,Config!$I$8,""))),IF(D13&gt;3,IF(E13&lt;=5,Config!$G$9,IF(E13&lt;=19,Config!$H$9,IF(E13&gt;19,Config!$I$9,"")))))),IF(C13=Config!$F$10,IF(D13&lt;2,IF(E13&lt;=4,Config!$G$11,IF(E13&lt;=15,Config!$H$11,IF(E13&gt;15,Config!$I$11,""))),IF(D13=2,IF(E13&lt;=4,Config!$G$12,IF(E13&lt;=15,Config!$H$12,IF(E13&gt;15,Config!$I$12,""))),IF(D13&gt;2,IF(E13&lt;=4,Config!$G$13,IF(E13&lt;=15,Config!$H$13,IF(E13&gt;15,Config!$I$13,"")))))),"ERROR"))))</f>
        <v>-</v>
      </c>
    </row>
    <row r="14" spans="1:7" x14ac:dyDescent="0.25">
      <c r="A14">
        <f t="shared" si="0"/>
        <v>8</v>
      </c>
      <c r="C14" s="6" t="s">
        <v>38</v>
      </c>
      <c r="D14" s="6"/>
      <c r="E14" s="6"/>
      <c r="F14" s="6" t="str">
        <f>IF(OR(D14="",E14=""),"-",IF(C14=Config!$F$2,IF(D14&lt;2,IF(E14&lt;=5,Config!$G$3,IF(E14&lt;=19,Config!$H$3,IF(E14&gt;19,Config!$I$3,""))),IF(AND(D14=2,D14&lt;=5),IF(E14&lt;=5,Config!$G$4,IF(E14&lt;=19,Config!$H$4,IF(E14&gt;19,Config!$I$4,""))),IF(D14&gt;2,IF(E14&lt;=5,Config!$G$5,IF(E14&lt;=19,Config!$H$5,IF(E14&gt;19,Config!$I$5,"")))))),IF(C14=Config!$F$6,IF(D14&lt;2,IF(E14&lt;=5,Config!$G$7,IF(E14&lt;=19,Config!$H$7,IF(E14&gt;19,Config!$I$7,""))),IF(AND(D14&gt;=2,D14&lt;=3),IF(E14&lt;=5,Config!$G$8,IF(E14&lt;=19,Config!$H$8,IF(E14&gt;19,Config!$I$8,""))),IF(D14&gt;3,IF(E14&lt;=5,Config!$G$9,IF(E14&lt;=19,Config!$H$9,IF(E14&gt;19,Config!$I$9,"")))))),IF(C14=Config!$F$10,IF(D14&lt;2,IF(E14&lt;=4,Config!$G$11,IF(E14&lt;=15,Config!$H$11,IF(E14&gt;15,Config!$I$11,""))),IF(D14=2,IF(E14&lt;=4,Config!$G$12,IF(E14&lt;=15,Config!$H$12,IF(E14&gt;15,Config!$I$12,""))),IF(D14&gt;2,IF(E14&lt;=4,Config!$G$13,IF(E14&lt;=15,Config!$H$13,IF(E14&gt;15,Config!$I$13,"")))))),"ERROR"))))</f>
        <v>-</v>
      </c>
    </row>
    <row r="15" spans="1:7" x14ac:dyDescent="0.25">
      <c r="A15">
        <f t="shared" si="0"/>
        <v>9</v>
      </c>
      <c r="C15" s="6" t="s">
        <v>38</v>
      </c>
      <c r="D15" s="6"/>
      <c r="E15" s="6"/>
      <c r="F15" s="6" t="str">
        <f>IF(OR(D15="",E15=""),"-",IF(C15=Config!$F$2,IF(D15&lt;2,IF(E15&lt;=5,Config!$G$3,IF(E15&lt;=19,Config!$H$3,IF(E15&gt;19,Config!$I$3,""))),IF(AND(D15=2,D15&lt;=5),IF(E15&lt;=5,Config!$G$4,IF(E15&lt;=19,Config!$H$4,IF(E15&gt;19,Config!$I$4,""))),IF(D15&gt;2,IF(E15&lt;=5,Config!$G$5,IF(E15&lt;=19,Config!$H$5,IF(E15&gt;19,Config!$I$5,"")))))),IF(C15=Config!$F$6,IF(D15&lt;2,IF(E15&lt;=5,Config!$G$7,IF(E15&lt;=19,Config!$H$7,IF(E15&gt;19,Config!$I$7,""))),IF(AND(D15&gt;=2,D15&lt;=3),IF(E15&lt;=5,Config!$G$8,IF(E15&lt;=19,Config!$H$8,IF(E15&gt;19,Config!$I$8,""))),IF(D15&gt;3,IF(E15&lt;=5,Config!$G$9,IF(E15&lt;=19,Config!$H$9,IF(E15&gt;19,Config!$I$9,"")))))),IF(C15=Config!$F$10,IF(D15&lt;2,IF(E15&lt;=4,Config!$G$11,IF(E15&lt;=15,Config!$H$11,IF(E15&gt;15,Config!$I$11,""))),IF(D15=2,IF(E15&lt;=4,Config!$G$12,IF(E15&lt;=15,Config!$H$12,IF(E15&gt;15,Config!$I$12,""))),IF(D15&gt;2,IF(E15&lt;=4,Config!$G$13,IF(E15&lt;=15,Config!$H$13,IF(E15&gt;15,Config!$I$13,"")))))),"ERROR"))))</f>
        <v>-</v>
      </c>
    </row>
    <row r="16" spans="1:7" x14ac:dyDescent="0.25">
      <c r="A16">
        <f t="shared" si="0"/>
        <v>10</v>
      </c>
      <c r="C16" s="6" t="s">
        <v>38</v>
      </c>
      <c r="D16" s="6"/>
      <c r="E16" s="6"/>
      <c r="F16" s="6" t="str">
        <f>IF(OR(D16="",E16=""),"-",IF(C16=Config!$F$2,IF(D16&lt;2,IF(E16&lt;=5,Config!$G$3,IF(E16&lt;=19,Config!$H$3,IF(E16&gt;19,Config!$I$3,""))),IF(AND(D16=2,D16&lt;=5),IF(E16&lt;=5,Config!$G$4,IF(E16&lt;=19,Config!$H$4,IF(E16&gt;19,Config!$I$4,""))),IF(D16&gt;2,IF(E16&lt;=5,Config!$G$5,IF(E16&lt;=19,Config!$H$5,IF(E16&gt;19,Config!$I$5,"")))))),IF(C16=Config!$F$6,IF(D16&lt;2,IF(E16&lt;=5,Config!$G$7,IF(E16&lt;=19,Config!$H$7,IF(E16&gt;19,Config!$I$7,""))),IF(AND(D16&gt;=2,D16&lt;=3),IF(E16&lt;=5,Config!$G$8,IF(E16&lt;=19,Config!$H$8,IF(E16&gt;19,Config!$I$8,""))),IF(D16&gt;3,IF(E16&lt;=5,Config!$G$9,IF(E16&lt;=19,Config!$H$9,IF(E16&gt;19,Config!$I$9,"")))))),IF(C16=Config!$F$10,IF(D16&lt;2,IF(E16&lt;=4,Config!$G$11,IF(E16&lt;=15,Config!$H$11,IF(E16&gt;15,Config!$I$11,""))),IF(D16=2,IF(E16&lt;=4,Config!$G$12,IF(E16&lt;=15,Config!$H$12,IF(E16&gt;15,Config!$I$12,""))),IF(D16&gt;2,IF(E16&lt;=4,Config!$G$13,IF(E16&lt;=15,Config!$H$13,IF(E16&gt;15,Config!$I$13,"")))))),"ERROR"))))</f>
        <v>-</v>
      </c>
    </row>
    <row r="17" spans="1:6" x14ac:dyDescent="0.25">
      <c r="A17">
        <f t="shared" si="0"/>
        <v>11</v>
      </c>
      <c r="C17" s="6" t="s">
        <v>38</v>
      </c>
      <c r="D17" s="6"/>
      <c r="E17" s="6"/>
      <c r="F17" s="6" t="str">
        <f>IF(OR(D17="",E17=""),"-",IF(C17=Config!$F$2,IF(D17&lt;2,IF(E17&lt;=5,Config!$G$3,IF(E17&lt;=19,Config!$H$3,IF(E17&gt;19,Config!$I$3,""))),IF(AND(D17=2,D17&lt;=5),IF(E17&lt;=5,Config!$G$4,IF(E17&lt;=19,Config!$H$4,IF(E17&gt;19,Config!$I$4,""))),IF(D17&gt;2,IF(E17&lt;=5,Config!$G$5,IF(E17&lt;=19,Config!$H$5,IF(E17&gt;19,Config!$I$5,"")))))),IF(C17=Config!$F$6,IF(D17&lt;2,IF(E17&lt;=5,Config!$G$7,IF(E17&lt;=19,Config!$H$7,IF(E17&gt;19,Config!$I$7,""))),IF(AND(D17&gt;=2,D17&lt;=3),IF(E17&lt;=5,Config!$G$8,IF(E17&lt;=19,Config!$H$8,IF(E17&gt;19,Config!$I$8,""))),IF(D17&gt;3,IF(E17&lt;=5,Config!$G$9,IF(E17&lt;=19,Config!$H$9,IF(E17&gt;19,Config!$I$9,"")))))),IF(C17=Config!$F$10,IF(D17&lt;2,IF(E17&lt;=4,Config!$G$11,IF(E17&lt;=15,Config!$H$11,IF(E17&gt;15,Config!$I$11,""))),IF(D17=2,IF(E17&lt;=4,Config!$G$12,IF(E17&lt;=15,Config!$H$12,IF(E17&gt;15,Config!$I$12,""))),IF(D17&gt;2,IF(E17&lt;=4,Config!$G$13,IF(E17&lt;=15,Config!$H$13,IF(E17&gt;15,Config!$I$13,"")))))),"ERROR"))))</f>
        <v>-</v>
      </c>
    </row>
    <row r="18" spans="1:6" x14ac:dyDescent="0.25">
      <c r="A18">
        <f t="shared" si="0"/>
        <v>12</v>
      </c>
      <c r="C18" s="6" t="s">
        <v>38</v>
      </c>
      <c r="D18" s="6"/>
      <c r="E18" s="6"/>
      <c r="F18" s="6" t="str">
        <f>IF(OR(D18="",E18=""),"-",IF(C18=Config!$F$2,IF(D18&lt;2,IF(E18&lt;=5,Config!$G$3,IF(E18&lt;=19,Config!$H$3,IF(E18&gt;19,Config!$I$3,""))),IF(AND(D18=2,D18&lt;=5),IF(E18&lt;=5,Config!$G$4,IF(E18&lt;=19,Config!$H$4,IF(E18&gt;19,Config!$I$4,""))),IF(D18&gt;2,IF(E18&lt;=5,Config!$G$5,IF(E18&lt;=19,Config!$H$5,IF(E18&gt;19,Config!$I$5,"")))))),IF(C18=Config!$F$6,IF(D18&lt;2,IF(E18&lt;=5,Config!$G$7,IF(E18&lt;=19,Config!$H$7,IF(E18&gt;19,Config!$I$7,""))),IF(AND(D18&gt;=2,D18&lt;=3),IF(E18&lt;=5,Config!$G$8,IF(E18&lt;=19,Config!$H$8,IF(E18&gt;19,Config!$I$8,""))),IF(D18&gt;3,IF(E18&lt;=5,Config!$G$9,IF(E18&lt;=19,Config!$H$9,IF(E18&gt;19,Config!$I$9,"")))))),IF(C18=Config!$F$10,IF(D18&lt;2,IF(E18&lt;=4,Config!$G$11,IF(E18&lt;=15,Config!$H$11,IF(E18&gt;15,Config!$I$11,""))),IF(D18=2,IF(E18&lt;=4,Config!$G$12,IF(E18&lt;=15,Config!$H$12,IF(E18&gt;15,Config!$I$12,""))),IF(D18&gt;2,IF(E18&lt;=4,Config!$G$13,IF(E18&lt;=15,Config!$H$13,IF(E18&gt;15,Config!$I$13,"")))))),"ERROR"))))</f>
        <v>-</v>
      </c>
    </row>
    <row r="19" spans="1:6" x14ac:dyDescent="0.25">
      <c r="A19">
        <f t="shared" si="0"/>
        <v>13</v>
      </c>
      <c r="C19" s="6" t="s">
        <v>38</v>
      </c>
      <c r="D19" s="6"/>
      <c r="E19" s="6"/>
      <c r="F19" s="6" t="str">
        <f>IF(OR(D19="",E19=""),"-",IF(C19=Config!$F$2,IF(D19&lt;2,IF(E19&lt;=5,Config!$G$3,IF(E19&lt;=19,Config!$H$3,IF(E19&gt;19,Config!$I$3,""))),IF(AND(D19=2,D19&lt;=5),IF(E19&lt;=5,Config!$G$4,IF(E19&lt;=19,Config!$H$4,IF(E19&gt;19,Config!$I$4,""))),IF(D19&gt;2,IF(E19&lt;=5,Config!$G$5,IF(E19&lt;=19,Config!$H$5,IF(E19&gt;19,Config!$I$5,"")))))),IF(C19=Config!$F$6,IF(D19&lt;2,IF(E19&lt;=5,Config!$G$7,IF(E19&lt;=19,Config!$H$7,IF(E19&gt;19,Config!$I$7,""))),IF(AND(D19&gt;=2,D19&lt;=3),IF(E19&lt;=5,Config!$G$8,IF(E19&lt;=19,Config!$H$8,IF(E19&gt;19,Config!$I$8,""))),IF(D19&gt;3,IF(E19&lt;=5,Config!$G$9,IF(E19&lt;=19,Config!$H$9,IF(E19&gt;19,Config!$I$9,"")))))),IF(C19=Config!$F$10,IF(D19&lt;2,IF(E19&lt;=4,Config!$G$11,IF(E19&lt;=15,Config!$H$11,IF(E19&gt;15,Config!$I$11,""))),IF(D19=2,IF(E19&lt;=4,Config!$G$12,IF(E19&lt;=15,Config!$H$12,IF(E19&gt;15,Config!$I$12,""))),IF(D19&gt;2,IF(E19&lt;=4,Config!$G$13,IF(E19&lt;=15,Config!$H$13,IF(E19&gt;15,Config!$I$13,"")))))),"ERROR"))))</f>
        <v>-</v>
      </c>
    </row>
    <row r="20" spans="1:6" x14ac:dyDescent="0.25">
      <c r="A20">
        <f t="shared" si="0"/>
        <v>14</v>
      </c>
      <c r="C20" s="6" t="s">
        <v>38</v>
      </c>
      <c r="D20" s="6"/>
      <c r="E20" s="6"/>
      <c r="F20" s="6" t="str">
        <f>IF(OR(D20="",E20=""),"-",IF(C20=Config!$F$2,IF(D20&lt;2,IF(E20&lt;=5,Config!$G$3,IF(E20&lt;=19,Config!$H$3,IF(E20&gt;19,Config!$I$3,""))),IF(AND(D20=2,D20&lt;=5),IF(E20&lt;=5,Config!$G$4,IF(E20&lt;=19,Config!$H$4,IF(E20&gt;19,Config!$I$4,""))),IF(D20&gt;2,IF(E20&lt;=5,Config!$G$5,IF(E20&lt;=19,Config!$H$5,IF(E20&gt;19,Config!$I$5,"")))))),IF(C20=Config!$F$6,IF(D20&lt;2,IF(E20&lt;=5,Config!$G$7,IF(E20&lt;=19,Config!$H$7,IF(E20&gt;19,Config!$I$7,""))),IF(AND(D20&gt;=2,D20&lt;=3),IF(E20&lt;=5,Config!$G$8,IF(E20&lt;=19,Config!$H$8,IF(E20&gt;19,Config!$I$8,""))),IF(D20&gt;3,IF(E20&lt;=5,Config!$G$9,IF(E20&lt;=19,Config!$H$9,IF(E20&gt;19,Config!$I$9,"")))))),IF(C20=Config!$F$10,IF(D20&lt;2,IF(E20&lt;=4,Config!$G$11,IF(E20&lt;=15,Config!$H$11,IF(E20&gt;15,Config!$I$11,""))),IF(D20=2,IF(E20&lt;=4,Config!$G$12,IF(E20&lt;=15,Config!$H$12,IF(E20&gt;15,Config!$I$12,""))),IF(D20&gt;2,IF(E20&lt;=4,Config!$G$13,IF(E20&lt;=15,Config!$H$13,IF(E20&gt;15,Config!$I$13,"")))))),"ERROR"))))</f>
        <v>-</v>
      </c>
    </row>
    <row r="21" spans="1:6" x14ac:dyDescent="0.25">
      <c r="A21">
        <f t="shared" si="0"/>
        <v>15</v>
      </c>
      <c r="C21" s="6" t="s">
        <v>38</v>
      </c>
      <c r="D21" s="6"/>
      <c r="E21" s="6"/>
      <c r="F21" s="6" t="str">
        <f>IF(OR(D21="",E21=""),"-",IF(C21=Config!$F$2,IF(D21&lt;2,IF(E21&lt;=5,Config!$G$3,IF(E21&lt;=19,Config!$H$3,IF(E21&gt;19,Config!$I$3,""))),IF(AND(D21=2,D21&lt;=5),IF(E21&lt;=5,Config!$G$4,IF(E21&lt;=19,Config!$H$4,IF(E21&gt;19,Config!$I$4,""))),IF(D21&gt;2,IF(E21&lt;=5,Config!$G$5,IF(E21&lt;=19,Config!$H$5,IF(E21&gt;19,Config!$I$5,"")))))),IF(C21=Config!$F$6,IF(D21&lt;2,IF(E21&lt;=5,Config!$G$7,IF(E21&lt;=19,Config!$H$7,IF(E21&gt;19,Config!$I$7,""))),IF(AND(D21&gt;=2,D21&lt;=3),IF(E21&lt;=5,Config!$G$8,IF(E21&lt;=19,Config!$H$8,IF(E21&gt;19,Config!$I$8,""))),IF(D21&gt;3,IF(E21&lt;=5,Config!$G$9,IF(E21&lt;=19,Config!$H$9,IF(E21&gt;19,Config!$I$9,"")))))),IF(C21=Config!$F$10,IF(D21&lt;2,IF(E21&lt;=4,Config!$G$11,IF(E21&lt;=15,Config!$H$11,IF(E21&gt;15,Config!$I$11,""))),IF(D21=2,IF(E21&lt;=4,Config!$G$12,IF(E21&lt;=15,Config!$H$12,IF(E21&gt;15,Config!$I$12,""))),IF(D21&gt;2,IF(E21&lt;=4,Config!$G$13,IF(E21&lt;=15,Config!$H$13,IF(E21&gt;15,Config!$I$13,"")))))),"ERROR"))))</f>
        <v>-</v>
      </c>
    </row>
    <row r="22" spans="1:6" x14ac:dyDescent="0.25">
      <c r="A22">
        <f t="shared" si="0"/>
        <v>16</v>
      </c>
      <c r="C22" s="6" t="s">
        <v>38</v>
      </c>
      <c r="D22" s="6"/>
      <c r="E22" s="6"/>
      <c r="F22" s="6" t="str">
        <f>IF(OR(D22="",E22=""),"-",IF(C22=Config!$F$2,IF(D22&lt;2,IF(E22&lt;=5,Config!$G$3,IF(E22&lt;=19,Config!$H$3,IF(E22&gt;19,Config!$I$3,""))),IF(AND(D22=2,D22&lt;=5),IF(E22&lt;=5,Config!$G$4,IF(E22&lt;=19,Config!$H$4,IF(E22&gt;19,Config!$I$4,""))),IF(D22&gt;2,IF(E22&lt;=5,Config!$G$5,IF(E22&lt;=19,Config!$H$5,IF(E22&gt;19,Config!$I$5,"")))))),IF(C22=Config!$F$6,IF(D22&lt;2,IF(E22&lt;=5,Config!$G$7,IF(E22&lt;=19,Config!$H$7,IF(E22&gt;19,Config!$I$7,""))),IF(AND(D22&gt;=2,D22&lt;=3),IF(E22&lt;=5,Config!$G$8,IF(E22&lt;=19,Config!$H$8,IF(E22&gt;19,Config!$I$8,""))),IF(D22&gt;3,IF(E22&lt;=5,Config!$G$9,IF(E22&lt;=19,Config!$H$9,IF(E22&gt;19,Config!$I$9,"")))))),IF(C22=Config!$F$10,IF(D22&lt;2,IF(E22&lt;=4,Config!$G$11,IF(E22&lt;=15,Config!$H$11,IF(E22&gt;15,Config!$I$11,""))),IF(D22=2,IF(E22&lt;=4,Config!$G$12,IF(E22&lt;=15,Config!$H$12,IF(E22&gt;15,Config!$I$12,""))),IF(D22&gt;2,IF(E22&lt;=4,Config!$G$13,IF(E22&lt;=15,Config!$H$13,IF(E22&gt;15,Config!$I$13,"")))))),"ERROR"))))</f>
        <v>-</v>
      </c>
    </row>
    <row r="23" spans="1:6" x14ac:dyDescent="0.25">
      <c r="A23">
        <f t="shared" si="0"/>
        <v>17</v>
      </c>
      <c r="C23" s="6" t="s">
        <v>38</v>
      </c>
      <c r="D23" s="6"/>
      <c r="E23" s="6"/>
      <c r="F23" s="6" t="str">
        <f>IF(OR(D23="",E23=""),"-",IF(C23=Config!$F$2,IF(D23&lt;2,IF(E23&lt;=5,Config!$G$3,IF(E23&lt;=19,Config!$H$3,IF(E23&gt;19,Config!$I$3,""))),IF(AND(D23=2,D23&lt;=5),IF(E23&lt;=5,Config!$G$4,IF(E23&lt;=19,Config!$H$4,IF(E23&gt;19,Config!$I$4,""))),IF(D23&gt;2,IF(E23&lt;=5,Config!$G$5,IF(E23&lt;=19,Config!$H$5,IF(E23&gt;19,Config!$I$5,"")))))),IF(C23=Config!$F$6,IF(D23&lt;2,IF(E23&lt;=5,Config!$G$7,IF(E23&lt;=19,Config!$H$7,IF(E23&gt;19,Config!$I$7,""))),IF(AND(D23&gt;=2,D23&lt;=3),IF(E23&lt;=5,Config!$G$8,IF(E23&lt;=19,Config!$H$8,IF(E23&gt;19,Config!$I$8,""))),IF(D23&gt;3,IF(E23&lt;=5,Config!$G$9,IF(E23&lt;=19,Config!$H$9,IF(E23&gt;19,Config!$I$9,"")))))),IF(C23=Config!$F$10,IF(D23&lt;2,IF(E23&lt;=4,Config!$G$11,IF(E23&lt;=15,Config!$H$11,IF(E23&gt;15,Config!$I$11,""))),IF(D23=2,IF(E23&lt;=4,Config!$G$12,IF(E23&lt;=15,Config!$H$12,IF(E23&gt;15,Config!$I$12,""))),IF(D23&gt;2,IF(E23&lt;=4,Config!$G$13,IF(E23&lt;=15,Config!$H$13,IF(E23&gt;15,Config!$I$13,"")))))),"ERROR"))))</f>
        <v>-</v>
      </c>
    </row>
    <row r="24" spans="1:6" x14ac:dyDescent="0.25">
      <c r="A24">
        <f t="shared" si="0"/>
        <v>18</v>
      </c>
      <c r="C24" s="6" t="s">
        <v>38</v>
      </c>
      <c r="D24" s="6"/>
      <c r="E24" s="6"/>
      <c r="F24" s="6" t="str">
        <f>IF(OR(D24="",E24=""),"-",IF(C24=Config!$F$2,IF(D24&lt;2,IF(E24&lt;=5,Config!$G$3,IF(E24&lt;=19,Config!$H$3,IF(E24&gt;19,Config!$I$3,""))),IF(AND(D24=2,D24&lt;=5),IF(E24&lt;=5,Config!$G$4,IF(E24&lt;=19,Config!$H$4,IF(E24&gt;19,Config!$I$4,""))),IF(D24&gt;2,IF(E24&lt;=5,Config!$G$5,IF(E24&lt;=19,Config!$H$5,IF(E24&gt;19,Config!$I$5,"")))))),IF(C24=Config!$F$6,IF(D24&lt;2,IF(E24&lt;=5,Config!$G$7,IF(E24&lt;=19,Config!$H$7,IF(E24&gt;19,Config!$I$7,""))),IF(AND(D24&gt;=2,D24&lt;=3),IF(E24&lt;=5,Config!$G$8,IF(E24&lt;=19,Config!$H$8,IF(E24&gt;19,Config!$I$8,""))),IF(D24&gt;3,IF(E24&lt;=5,Config!$G$9,IF(E24&lt;=19,Config!$H$9,IF(E24&gt;19,Config!$I$9,"")))))),IF(C24=Config!$F$10,IF(D24&lt;2,IF(E24&lt;=4,Config!$G$11,IF(E24&lt;=15,Config!$H$11,IF(E24&gt;15,Config!$I$11,""))),IF(D24=2,IF(E24&lt;=4,Config!$G$12,IF(E24&lt;=15,Config!$H$12,IF(E24&gt;15,Config!$I$12,""))),IF(D24&gt;2,IF(E24&lt;=4,Config!$G$13,IF(E24&lt;=15,Config!$H$13,IF(E24&gt;15,Config!$I$13,"")))))),"ERROR"))))</f>
        <v>-</v>
      </c>
    </row>
    <row r="25" spans="1:6" x14ac:dyDescent="0.25">
      <c r="A25">
        <f t="shared" si="0"/>
        <v>19</v>
      </c>
      <c r="C25" s="6" t="s">
        <v>38</v>
      </c>
      <c r="D25" s="6"/>
      <c r="E25" s="6"/>
      <c r="F25" s="6" t="str">
        <f>IF(OR(D25="",E25=""),"-",IF(C25=Config!$F$2,IF(D25&lt;2,IF(E25&lt;=5,Config!$G$3,IF(E25&lt;=19,Config!$H$3,IF(E25&gt;19,Config!$I$3,""))),IF(AND(D25=2,D25&lt;=5),IF(E25&lt;=5,Config!$G$4,IF(E25&lt;=19,Config!$H$4,IF(E25&gt;19,Config!$I$4,""))),IF(D25&gt;2,IF(E25&lt;=5,Config!$G$5,IF(E25&lt;=19,Config!$H$5,IF(E25&gt;19,Config!$I$5,"")))))),IF(C25=Config!$F$6,IF(D25&lt;2,IF(E25&lt;=5,Config!$G$7,IF(E25&lt;=19,Config!$H$7,IF(E25&gt;19,Config!$I$7,""))),IF(AND(D25&gt;=2,D25&lt;=3),IF(E25&lt;=5,Config!$G$8,IF(E25&lt;=19,Config!$H$8,IF(E25&gt;19,Config!$I$8,""))),IF(D25&gt;3,IF(E25&lt;=5,Config!$G$9,IF(E25&lt;=19,Config!$H$9,IF(E25&gt;19,Config!$I$9,"")))))),IF(C25=Config!$F$10,IF(D25&lt;2,IF(E25&lt;=4,Config!$G$11,IF(E25&lt;=15,Config!$H$11,IF(E25&gt;15,Config!$I$11,""))),IF(D25=2,IF(E25&lt;=4,Config!$G$12,IF(E25&lt;=15,Config!$H$12,IF(E25&gt;15,Config!$I$12,""))),IF(D25&gt;2,IF(E25&lt;=4,Config!$G$13,IF(E25&lt;=15,Config!$H$13,IF(E25&gt;15,Config!$I$13,"")))))),"ERROR"))))</f>
        <v>-</v>
      </c>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F12E8CB-AE0E-4D88-BA76-808E682E7B7F}">
          <x14:formula1>
            <xm:f>Config!$V$3:$V$6</xm:f>
          </x14:formula1>
          <xm:sqref>C7:C25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6A878-BFD1-4E10-AB98-2F3BD3762F27}">
  <dimension ref="A1:G9"/>
  <sheetViews>
    <sheetView workbookViewId="0">
      <selection activeCell="G17" sqref="G17"/>
    </sheetView>
  </sheetViews>
  <sheetFormatPr defaultRowHeight="15" x14ac:dyDescent="0.25"/>
  <cols>
    <col min="1" max="1" width="3.28515625" bestFit="1" customWidth="1"/>
    <col min="2" max="2" width="37.42578125" customWidth="1"/>
    <col min="3" max="3" width="7.5703125" bestFit="1" customWidth="1"/>
    <col min="4" max="5" width="9.28515625" bestFit="1" customWidth="1"/>
    <col min="6" max="6" width="8.28515625" bestFit="1" customWidth="1"/>
    <col min="7" max="7" width="58.5703125" customWidth="1"/>
  </cols>
  <sheetData>
    <row r="1" spans="1:7" x14ac:dyDescent="0.25">
      <c r="A1" s="58" t="s">
        <v>43</v>
      </c>
      <c r="B1" s="59"/>
      <c r="C1" s="6">
        <f>COUNTIFS(B7:B1048576, "&lt;&gt;", C7:C1048576, "&lt;&gt;", D7:D1048576, "&lt;&gt;", E7:E1048576, "&lt;&gt;", F7:F1048576, "&lt;&gt;")</f>
        <v>3</v>
      </c>
      <c r="D1" s="6"/>
      <c r="E1" s="6"/>
      <c r="F1" s="6"/>
    </row>
    <row r="2" spans="1:7" x14ac:dyDescent="0.25">
      <c r="A2" s="58" t="s">
        <v>46</v>
      </c>
      <c r="B2" s="59"/>
      <c r="C2" s="6">
        <f>COUNTIFS(C7:C1048576, "EI", B7:B1048576, "&lt;&gt;", D7:D1048576, "&lt;&gt;", E7:E1048576, "&lt;&gt;", F7:F1048576, "&lt;&gt;")</f>
        <v>1</v>
      </c>
      <c r="D2" s="6"/>
      <c r="E2" s="6"/>
      <c r="F2" s="6"/>
    </row>
    <row r="3" spans="1:7" x14ac:dyDescent="0.25">
      <c r="A3" s="58" t="s">
        <v>47</v>
      </c>
      <c r="B3" s="59"/>
      <c r="C3" s="6">
        <f>COUNTIFS(C7:C1048576, "EO", B7:B1048576, "&lt;&gt;", D7:D1048576, "&lt;&gt;", E7:E1048576, "&lt;&gt;", F7:F1048576, "&lt;&gt;")</f>
        <v>2</v>
      </c>
      <c r="D3" s="6"/>
      <c r="E3" s="6"/>
      <c r="F3" s="6"/>
    </row>
    <row r="4" spans="1:7" x14ac:dyDescent="0.25">
      <c r="A4" s="58" t="s">
        <v>48</v>
      </c>
      <c r="B4" s="59"/>
      <c r="C4" s="6">
        <f>COUNTIFS(C7:C1048576, "EQ", B7:B1048576, "&lt;&gt;", D7:D1048576, "&lt;&gt;", E7:E1048576, "&lt;&gt;", F7:F1048576, "&lt;&gt;")</f>
        <v>0</v>
      </c>
      <c r="D4" s="6"/>
      <c r="E4" s="6"/>
      <c r="F4" s="6"/>
    </row>
    <row r="5" spans="1:7" ht="15.75" thickBot="1" x14ac:dyDescent="0.3">
      <c r="A5" s="16"/>
      <c r="B5" s="17" t="s">
        <v>52</v>
      </c>
      <c r="C5" s="6">
        <f>SUMIFS(F7:F1048576, B7:B1048576, "&lt;&gt;", D7:D1048576, "&lt;&gt;", E7:E1048576, "&lt;&gt;", F7:F1048576, "&lt;&gt;")</f>
        <v>14</v>
      </c>
      <c r="D5" s="6"/>
      <c r="E5" s="6"/>
      <c r="F5" s="6"/>
    </row>
    <row r="6" spans="1:7" ht="26.25" thickBot="1" x14ac:dyDescent="0.3">
      <c r="A6" s="18" t="s">
        <v>0</v>
      </c>
      <c r="B6" s="19" t="s">
        <v>1</v>
      </c>
      <c r="C6" s="20" t="s">
        <v>55</v>
      </c>
      <c r="D6" s="20" t="s">
        <v>121</v>
      </c>
      <c r="E6" s="20" t="s">
        <v>35</v>
      </c>
      <c r="F6" s="20" t="s">
        <v>6</v>
      </c>
      <c r="G6" s="18" t="s">
        <v>20</v>
      </c>
    </row>
    <row r="7" spans="1:7" ht="30" x14ac:dyDescent="0.25">
      <c r="A7" s="41">
        <v>1</v>
      </c>
      <c r="B7" s="22" t="s">
        <v>926</v>
      </c>
      <c r="C7" s="6" t="s">
        <v>32</v>
      </c>
      <c r="D7">
        <v>2</v>
      </c>
      <c r="E7">
        <v>5</v>
      </c>
      <c r="F7" s="6">
        <f>IF(OR(D7="",E7=""),"-",IF(C7=Config!$F$2,IF(D7&lt;2,IF(E7&lt;=5,Config!$G$3,IF(E7&lt;=19,Config!$H$3,IF(E7&gt;19,Config!$I$3,""))),IF(AND(D7=2,D7&lt;=5),IF(E7&lt;=5,Config!$G$4,IF(E7&lt;=19,Config!$H$4,IF(E7&gt;19,Config!$I$4,""))),IF(D7&gt;2,IF(E7&lt;=5,Config!$G$5,IF(E7&lt;=19,Config!$H$5,IF(E7&gt;19,Config!$I$5,"")))))),IF(C7=Config!$F$6,IF(D7&lt;2,IF(E7&lt;=5,Config!$G$7,IF(E7&lt;=19,Config!$H$7,IF(E7&gt;19,Config!$I$7,""))),IF(AND(D7&gt;=2,D7&lt;=3),IF(E7&lt;=5,Config!$G$8,IF(E7&lt;=19,Config!$H$8,IF(E7&gt;19,Config!$I$8,""))),IF(D7&gt;3,IF(E7&lt;=5,Config!$G$9,IF(E7&lt;=19,Config!$H$9,IF(E7&gt;19,Config!$I$9,"")))))),IF(C7=Config!$F$10,IF(D7&lt;2,IF(E7&lt;=4,Config!$G$11,IF(E7&lt;=15,Config!$H$11,IF(E7&gt;15,Config!$I$11,""))),IF(D7=2,IF(E7&lt;=4,Config!$G$12,IF(E7&lt;=15,Config!$H$12,IF(E7&gt;15,Config!$I$12,""))),IF(D7&gt;2,IF(E7&lt;=4,Config!$G$13,IF(E7&lt;=15,Config!$H$13,IF(E7&gt;15,Config!$I$13,"")))))),"ERROR"))))</f>
        <v>4</v>
      </c>
      <c r="G7" s="6" t="s">
        <v>1056</v>
      </c>
    </row>
    <row r="8" spans="1:7" ht="60" x14ac:dyDescent="0.25">
      <c r="A8" s="41">
        <v>2</v>
      </c>
      <c r="B8" s="22" t="s">
        <v>927</v>
      </c>
      <c r="C8" s="6" t="s">
        <v>32</v>
      </c>
      <c r="D8">
        <v>3</v>
      </c>
      <c r="E8">
        <v>20</v>
      </c>
      <c r="F8" s="6">
        <f>IF(OR(D8="",E8=""),"-",IF(C8=Config!$F$2,IF(D8&lt;2,IF(E8&lt;=5,Config!$G$3,IF(E8&lt;=19,Config!$H$3,IF(E8&gt;19,Config!$I$3,""))),IF(AND(D8=2,D8&lt;=5),IF(E8&lt;=5,Config!$G$4,IF(E8&lt;=19,Config!$H$4,IF(E8&gt;19,Config!$I$4,""))),IF(D8&gt;2,IF(E8&lt;=5,Config!$G$5,IF(E8&lt;=19,Config!$H$5,IF(E8&gt;19,Config!$I$5,"")))))),IF(C8=Config!$F$6,IF(D8&lt;2,IF(E8&lt;=5,Config!$G$7,IF(E8&lt;=19,Config!$H$7,IF(E8&gt;19,Config!$I$7,""))),IF(AND(D8&gt;=2,D8&lt;=3),IF(E8&lt;=5,Config!$G$8,IF(E8&lt;=19,Config!$H$8,IF(E8&gt;19,Config!$I$8,""))),IF(D8&gt;3,IF(E8&lt;=5,Config!$G$9,IF(E8&lt;=19,Config!$H$9,IF(E8&gt;19,Config!$I$9,"")))))),IF(C8=Config!$F$10,IF(D8&lt;2,IF(E8&lt;=4,Config!$G$11,IF(E8&lt;=15,Config!$H$11,IF(E8&gt;15,Config!$I$11,""))),IF(D8=2,IF(E8&lt;=4,Config!$G$12,IF(E8&lt;=15,Config!$H$12,IF(E8&gt;15,Config!$I$12,""))),IF(D8&gt;2,IF(E8&lt;=4,Config!$G$13,IF(E8&lt;=15,Config!$H$13,IF(E8&gt;15,Config!$I$13,"")))))),"ERROR"))))</f>
        <v>7</v>
      </c>
      <c r="G8" s="6" t="s">
        <v>1054</v>
      </c>
    </row>
    <row r="9" spans="1:7" x14ac:dyDescent="0.25">
      <c r="A9" s="41">
        <v>3</v>
      </c>
      <c r="B9" t="s">
        <v>1055</v>
      </c>
      <c r="C9" s="6" t="s">
        <v>19</v>
      </c>
      <c r="D9">
        <v>2</v>
      </c>
      <c r="E9">
        <v>3</v>
      </c>
      <c r="F9" s="6">
        <f>IF(OR(D9="",E9=""),"-",IF(C9=Config!$F$2,IF(D9&lt;2,IF(E9&lt;=5,Config!$G$3,IF(E9&lt;=19,Config!$H$3,IF(E9&gt;19,Config!$I$3,""))),IF(AND(D9=2,D9&lt;=5),IF(E9&lt;=5,Config!$G$4,IF(E9&lt;=19,Config!$H$4,IF(E9&gt;19,Config!$I$4,""))),IF(D9&gt;2,IF(E9&lt;=5,Config!$G$5,IF(E9&lt;=19,Config!$H$5,IF(E9&gt;19,Config!$I$5,"")))))),IF(C9=Config!$F$6,IF(D9&lt;2,IF(E9&lt;=5,Config!$G$7,IF(E9&lt;=19,Config!$H$7,IF(E9&gt;19,Config!$I$7,""))),IF(AND(D9&gt;=2,D9&lt;=3),IF(E9&lt;=5,Config!$G$8,IF(E9&lt;=19,Config!$H$8,IF(E9&gt;19,Config!$I$8,""))),IF(D9&gt;3,IF(E9&lt;=5,Config!$G$9,IF(E9&lt;=19,Config!$H$9,IF(E9&gt;19,Config!$I$9,"")))))),IF(C9=Config!$F$10,IF(D9&lt;2,IF(E9&lt;=4,Config!$G$11,IF(E9&lt;=15,Config!$H$11,IF(E9&gt;15,Config!$I$11,""))),IF(D9=2,IF(E9&lt;=4,Config!$G$12,IF(E9&lt;=15,Config!$H$12,IF(E9&gt;15,Config!$I$12,""))),IF(D9&gt;2,IF(E9&lt;=4,Config!$G$13,IF(E9&lt;=15,Config!$H$13,IF(E9&gt;15,Config!$I$13,"")))))),"ERROR"))))</f>
        <v>3</v>
      </c>
      <c r="G9" t="s">
        <v>18</v>
      </c>
    </row>
  </sheetData>
  <mergeCells count="4">
    <mergeCell ref="A1:B1"/>
    <mergeCell ref="A2:B2"/>
    <mergeCell ref="A3:B3"/>
    <mergeCell ref="A4:B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27E83C4-907D-4D63-99D3-8DC438852ED3}">
          <x14:formula1>
            <xm:f>Config!$V$3:$V$6</xm:f>
          </x14:formula1>
          <xm:sqref>C7:C9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92069997DC2B0428D61AA5550F1D637" ma:contentTypeVersion="12" ma:contentTypeDescription="Create a new document." ma:contentTypeScope="" ma:versionID="f420e000f5792adce8157d95d8bb9b08">
  <xsd:schema xmlns:xsd="http://www.w3.org/2001/XMLSchema" xmlns:xs="http://www.w3.org/2001/XMLSchema" xmlns:p="http://schemas.microsoft.com/office/2006/metadata/properties" xmlns:ns2="741e47a8-07ba-4610-948a-401c6ebe7c07" xmlns:ns3="2fa582e3-74ef-4935-a64e-ec8d96710a1d" targetNamespace="http://schemas.microsoft.com/office/2006/metadata/properties" ma:root="true" ma:fieldsID="eb92bc2561c4e0523f0d61aa5d42d6d7" ns2:_="" ns3:_="">
    <xsd:import namespace="741e47a8-07ba-4610-948a-401c6ebe7c07"/>
    <xsd:import namespace="2fa582e3-74ef-4935-a64e-ec8d96710a1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e47a8-07ba-4610-948a-401c6ebe7c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c3a9a5e-333b-4fef-a9ef-88743c94475f"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fa582e3-74ef-4935-a64e-ec8d96710a1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8b766f4-7185-4a26-acb1-e5917bef60fe}" ma:internalName="TaxCatchAll" ma:showField="CatchAllData" ma:web="2fa582e3-74ef-4935-a64e-ec8d96710a1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41e47a8-07ba-4610-948a-401c6ebe7c07">
      <Terms xmlns="http://schemas.microsoft.com/office/infopath/2007/PartnerControls"/>
    </lcf76f155ced4ddcb4097134ff3c332f>
    <TaxCatchAll xmlns="2fa582e3-74ef-4935-a64e-ec8d96710a1d" xsi:nil="true"/>
  </documentManagement>
</p:properties>
</file>

<file path=customXml/item4.xml><?xml version="1.0" encoding="utf-8"?>
<sisl xmlns:xsd="http://www.w3.org/2001/XMLSchema" xmlns:xsi="http://www.w3.org/2001/XMLSchema-instance" xmlns="http://www.boldonjames.com/2008/01/sie/internal/label" sislVersion="0" policy="bb20e14d-be6a-46e8-ba22-12335b2c5146" origin="userSelected">
  <element uid="425c2d13-d437-4f49-aeef-11baec0cd680" value=""/>
</sisl>
</file>

<file path=customXml/itemProps1.xml><?xml version="1.0" encoding="utf-8"?>
<ds:datastoreItem xmlns:ds="http://schemas.openxmlformats.org/officeDocument/2006/customXml" ds:itemID="{4BEDB053-FC02-4A15-94BA-31B991913313}">
  <ds:schemaRefs>
    <ds:schemaRef ds:uri="http://schemas.microsoft.com/sharepoint/v3/contenttype/forms"/>
  </ds:schemaRefs>
</ds:datastoreItem>
</file>

<file path=customXml/itemProps2.xml><?xml version="1.0" encoding="utf-8"?>
<ds:datastoreItem xmlns:ds="http://schemas.openxmlformats.org/officeDocument/2006/customXml" ds:itemID="{131280BC-5FE5-462F-BBEF-C8117D7A71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1e47a8-07ba-4610-948a-401c6ebe7c07"/>
    <ds:schemaRef ds:uri="2fa582e3-74ef-4935-a64e-ec8d96710a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37D5CF-90C0-4682-AE2F-033053474DE3}">
  <ds:schemaRefs>
    <ds:schemaRef ds:uri="http://purl.org/dc/terms/"/>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741e47a8-07ba-4610-948a-401c6ebe7c07"/>
    <ds:schemaRef ds:uri="http://schemas.openxmlformats.org/package/2006/metadata/core-properties"/>
    <ds:schemaRef ds:uri="2fa582e3-74ef-4935-a64e-ec8d96710a1d"/>
    <ds:schemaRef ds:uri="http://www.w3.org/XML/1998/namespace"/>
  </ds:schemaRefs>
</ds:datastoreItem>
</file>

<file path=customXml/itemProps4.xml><?xml version="1.0" encoding="utf-8"?>
<ds:datastoreItem xmlns:ds="http://schemas.openxmlformats.org/officeDocument/2006/customXml" ds:itemID="{7172BBB1-DF93-4CB9-B17F-46F91879F66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31</vt:i4>
      </vt:variant>
      <vt:variant>
        <vt:lpstr>Nazwane zakresy</vt:lpstr>
      </vt:variant>
      <vt:variant>
        <vt:i4>28</vt:i4>
      </vt:variant>
    </vt:vector>
  </HeadingPairs>
  <TitlesOfParts>
    <vt:vector size="59" baseType="lpstr">
      <vt:lpstr>Config</vt:lpstr>
      <vt:lpstr>Template</vt:lpstr>
      <vt:lpstr>Podsumowanie</vt:lpstr>
      <vt:lpstr>VAF</vt:lpstr>
      <vt:lpstr>Mapowanie Wymagań funkcjonalnyc</vt:lpstr>
      <vt:lpstr>Funkcje danych ILF EIF </vt:lpstr>
      <vt:lpstr>WMP</vt:lpstr>
      <vt:lpstr>WAPI</vt:lpstr>
      <vt:lpstr>WMSO</vt:lpstr>
      <vt:lpstr>WSTAT</vt:lpstr>
      <vt:lpstr>WWAS</vt:lpstr>
      <vt:lpstr>WMZL</vt:lpstr>
      <vt:lpstr>WINF</vt:lpstr>
      <vt:lpstr>WWPP</vt:lpstr>
      <vt:lpstr>WMOB</vt:lpstr>
      <vt:lpstr>WMSP</vt:lpstr>
      <vt:lpstr>WMUD</vt:lpstr>
      <vt:lpstr>WMZOI</vt:lpstr>
      <vt:lpstr>WMKF</vt:lpstr>
      <vt:lpstr>WMKZU</vt:lpstr>
      <vt:lpstr>WWER</vt:lpstr>
      <vt:lpstr>WWOC</vt:lpstr>
      <vt:lpstr>WREP</vt:lpstr>
      <vt:lpstr>WMZR</vt:lpstr>
      <vt:lpstr>WMOK</vt:lpstr>
      <vt:lpstr>WPLIK</vt:lpstr>
      <vt:lpstr>WDEL</vt:lpstr>
      <vt:lpstr>WMWN</vt:lpstr>
      <vt:lpstr>WMOS</vt:lpstr>
      <vt:lpstr>WWYS</vt:lpstr>
      <vt:lpstr>WCMS</vt:lpstr>
      <vt:lpstr>VAF!_ftn1</vt:lpstr>
      <vt:lpstr>VAF!_ftn10</vt:lpstr>
      <vt:lpstr>VAF!_ftn11</vt:lpstr>
      <vt:lpstr>VAF!_ftn12</vt:lpstr>
      <vt:lpstr>VAF!_ftn13</vt:lpstr>
      <vt:lpstr>VAF!_ftn14</vt:lpstr>
      <vt:lpstr>VAF!_ftn2</vt:lpstr>
      <vt:lpstr>VAF!_ftn3</vt:lpstr>
      <vt:lpstr>VAF!_ftn4</vt:lpstr>
      <vt:lpstr>VAF!_ftn5</vt:lpstr>
      <vt:lpstr>VAF!_ftn6</vt:lpstr>
      <vt:lpstr>VAF!_ftn7</vt:lpstr>
      <vt:lpstr>VAF!_ftn8</vt:lpstr>
      <vt:lpstr>VAF!_ftn9</vt:lpstr>
      <vt:lpstr>VAF!_ftnref1</vt:lpstr>
      <vt:lpstr>VAF!_ftnref10</vt:lpstr>
      <vt:lpstr>VAF!_ftnref11</vt:lpstr>
      <vt:lpstr>VAF!_ftnref12</vt:lpstr>
      <vt:lpstr>VAF!_ftnref13</vt:lpstr>
      <vt:lpstr>VAF!_ftnref14</vt:lpstr>
      <vt:lpstr>VAF!_ftnref2</vt:lpstr>
      <vt:lpstr>VAF!_ftnref3</vt:lpstr>
      <vt:lpstr>VAF!_ftnref4</vt:lpstr>
      <vt:lpstr>VAF!_ftnref5</vt:lpstr>
      <vt:lpstr>VAF!_ftnref6</vt:lpstr>
      <vt:lpstr>VAF!_ftnref7</vt:lpstr>
      <vt:lpstr>VAF!_ftnref8</vt:lpstr>
      <vt:lpstr>VAF!_ftnref9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Michal Krupinski</dc:creator>
  <cp:keywords/>
  <dc:description/>
  <cp:lastModifiedBy>Andrzej Parafian</cp:lastModifiedBy>
  <cp:revision/>
  <dcterms:created xsi:type="dcterms:W3CDTF">2025-04-06T11:38:51Z</dcterms:created>
  <dcterms:modified xsi:type="dcterms:W3CDTF">2025-04-11T13:43:43Z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cb69475-382c-4c7a-b21d-8ca64eeef1bd_Enabled">
    <vt:lpwstr>true</vt:lpwstr>
  </property>
  <property fmtid="{D5CDD505-2E9C-101B-9397-08002B2CF9AE}" pid="3" name="MSIP_Label_ecb69475-382c-4c7a-b21d-8ca64eeef1bd_SetDate">
    <vt:lpwstr>2025-04-06T11:46:32Z</vt:lpwstr>
  </property>
  <property fmtid="{D5CDD505-2E9C-101B-9397-08002B2CF9AE}" pid="4" name="MSIP_Label_ecb69475-382c-4c7a-b21d-8ca64eeef1bd_Method">
    <vt:lpwstr>Standard</vt:lpwstr>
  </property>
  <property fmtid="{D5CDD505-2E9C-101B-9397-08002B2CF9AE}" pid="5" name="MSIP_Label_ecb69475-382c-4c7a-b21d-8ca64eeef1bd_Name">
    <vt:lpwstr>Eviden For Internal Use - All Employees</vt:lpwstr>
  </property>
  <property fmtid="{D5CDD505-2E9C-101B-9397-08002B2CF9AE}" pid="6" name="MSIP_Label_ecb69475-382c-4c7a-b21d-8ca64eeef1bd_SiteId">
    <vt:lpwstr>7d1c7785-2d8a-437d-b842-1ed5d8fbe00a</vt:lpwstr>
  </property>
  <property fmtid="{D5CDD505-2E9C-101B-9397-08002B2CF9AE}" pid="7" name="MSIP_Label_ecb69475-382c-4c7a-b21d-8ca64eeef1bd_ActionId">
    <vt:lpwstr>eb7d1e94-7f77-4207-bacf-33c01e77c7d8</vt:lpwstr>
  </property>
  <property fmtid="{D5CDD505-2E9C-101B-9397-08002B2CF9AE}" pid="8" name="MSIP_Label_ecb69475-382c-4c7a-b21d-8ca64eeef1bd_ContentBits">
    <vt:lpwstr>0</vt:lpwstr>
  </property>
  <property fmtid="{D5CDD505-2E9C-101B-9397-08002B2CF9AE}" pid="9" name="ContentTypeId">
    <vt:lpwstr>0x010100D92069997DC2B0428D61AA5550F1D637</vt:lpwstr>
  </property>
  <property fmtid="{D5CDD505-2E9C-101B-9397-08002B2CF9AE}" pid="10" name="MediaServiceImageTags">
    <vt:lpwstr/>
  </property>
  <property fmtid="{D5CDD505-2E9C-101B-9397-08002B2CF9AE}" pid="11" name="docIndexRef">
    <vt:lpwstr>43d26ca2-47fb-44a0-be75-8418b13ee547</vt:lpwstr>
  </property>
  <property fmtid="{D5CDD505-2E9C-101B-9397-08002B2CF9AE}" pid="12" name="bjDocumentLabelXML">
    <vt:lpwstr>&lt;?xml version="1.0" encoding="us-ascii"?&gt;&lt;sisl xmlns:xsd="http://www.w3.org/2001/XMLSchema" xmlns:xsi="http://www.w3.org/2001/XMLSchema-instance" sislVersion="0" policy="bb20e14d-be6a-46e8-ba22-12335b2c5146" origin="userSelected" xmlns="http://www.boldonj</vt:lpwstr>
  </property>
  <property fmtid="{D5CDD505-2E9C-101B-9397-08002B2CF9AE}" pid="13" name="bjDocumentLabelXML-0">
    <vt:lpwstr>ames.com/2008/01/sie/internal/label"&gt;&lt;element uid="425c2d13-d437-4f49-aeef-11baec0cd680" value="" /&gt;&lt;/sisl&gt;</vt:lpwstr>
  </property>
  <property fmtid="{D5CDD505-2E9C-101B-9397-08002B2CF9AE}" pid="14" name="bjDocumentSecurityLabel">
    <vt:lpwstr>[ Klasyfikacja: Ogólne ]</vt:lpwstr>
  </property>
  <property fmtid="{D5CDD505-2E9C-101B-9397-08002B2CF9AE}" pid="15" name="bjSaver">
    <vt:lpwstr>y+WKyQNGSYjlmxaE98lHPqOnJYdSihLy</vt:lpwstr>
  </property>
</Properties>
</file>